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\Desktop 3\"/>
    </mc:Choice>
  </mc:AlternateContent>
  <workbookProtection workbookAlgorithmName="SHA-512" workbookHashValue="DuMKdx/+AilTSTXrWnqyZOkVBT+1SuAgWeP3xHxxAT/ECeWC7kEpMZTMFDU9qxRlW7N12TmaMdF4lwuNhNKUnA==" workbookSaltValue="PzNkFCwZ6Nghzd/btDmyqQ==" workbookSpinCount="100000" lockStructure="1"/>
  <bookViews>
    <workbookView xWindow="120" yWindow="120" windowWidth="15180" windowHeight="8070" tabRatio="751" firstSheet="3" activeTab="3"/>
  </bookViews>
  <sheets>
    <sheet name="Фасадный камень" sheetId="2" state="hidden" r:id="rId1"/>
    <sheet name="Заборы" sheetId="4" state="hidden" r:id="rId2"/>
    <sheet name="Ступени" sheetId="3" state="hidden" r:id="rId3"/>
    <sheet name="Lg-kirpich.ru" sheetId="11" r:id="rId4"/>
    <sheet name="Лист1" sheetId="7" state="hidden" r:id="rId5"/>
  </sheets>
  <calcPr calcId="152511"/>
</workbook>
</file>

<file path=xl/calcChain.xml><?xml version="1.0" encoding="utf-8"?>
<calcChain xmlns="http://schemas.openxmlformats.org/spreadsheetml/2006/main">
  <c r="E73" i="11" l="1"/>
  <c r="A73" i="11"/>
  <c r="A74" i="11" s="1"/>
  <c r="A75" i="11" s="1"/>
  <c r="E68" i="11"/>
  <c r="E67" i="11"/>
  <c r="E66" i="11"/>
  <c r="E65" i="11"/>
  <c r="E64" i="11"/>
  <c r="E63" i="11"/>
  <c r="E62" i="11"/>
  <c r="E61" i="11"/>
  <c r="E60" i="11"/>
  <c r="A60" i="11"/>
  <c r="A61" i="11" s="1"/>
  <c r="A62" i="11" s="1"/>
  <c r="A63" i="11" s="1"/>
  <c r="A64" i="11" s="1"/>
  <c r="A65" i="11" s="1"/>
  <c r="A66" i="11" s="1"/>
  <c r="A67" i="11" s="1"/>
  <c r="A68" i="11" s="1"/>
  <c r="D55" i="11"/>
  <c r="B55" i="11"/>
  <c r="D54" i="11"/>
  <c r="E54" i="11" s="1"/>
  <c r="B54" i="11"/>
  <c r="D53" i="11"/>
  <c r="C53" i="11"/>
  <c r="B53" i="11"/>
  <c r="D52" i="11"/>
  <c r="C52" i="11"/>
  <c r="B52" i="11"/>
  <c r="D51" i="11"/>
  <c r="E51" i="11" s="1"/>
  <c r="C51" i="11"/>
  <c r="B51" i="11"/>
  <c r="A51" i="11"/>
  <c r="A52" i="11" s="1"/>
  <c r="A53" i="11" s="1"/>
  <c r="A54" i="11" s="1"/>
  <c r="A55" i="11" s="1"/>
  <c r="D50" i="11"/>
  <c r="C50" i="11"/>
  <c r="C55" i="11" s="1"/>
  <c r="E55" i="11" s="1"/>
  <c r="B50" i="11"/>
  <c r="E46" i="11"/>
  <c r="E45" i="11"/>
  <c r="E44" i="11"/>
  <c r="E43" i="11"/>
  <c r="E42" i="11"/>
  <c r="A42" i="11"/>
  <c r="A43" i="11" s="1"/>
  <c r="A44" i="11" s="1"/>
  <c r="A45" i="11" s="1"/>
  <c r="A46" i="11" s="1"/>
  <c r="E41" i="11"/>
  <c r="E40" i="11"/>
  <c r="A40" i="11"/>
  <c r="E39" i="11"/>
  <c r="E47" i="11" s="1"/>
  <c r="E38" i="11"/>
  <c r="A31" i="11"/>
  <c r="A32" i="11" s="1"/>
  <c r="A33" i="11" s="1"/>
  <c r="A34" i="11" s="1"/>
  <c r="A35" i="11" s="1"/>
  <c r="A30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13" i="11"/>
  <c r="E52" i="11" l="1"/>
  <c r="E53" i="11"/>
  <c r="E50" i="11"/>
  <c r="E56" i="11" s="1"/>
  <c r="E59" i="11" s="1"/>
  <c r="E69" i="11" s="1"/>
  <c r="E74" i="11" l="1"/>
  <c r="E75" i="11" s="1"/>
  <c r="E76" i="11" s="1"/>
  <c r="E72" i="11"/>
  <c r="D46" i="4" l="1"/>
  <c r="D45" i="2"/>
  <c r="C62" i="3"/>
  <c r="B76" i="3"/>
  <c r="C55" i="4"/>
  <c r="D55" i="4"/>
  <c r="D41" i="4"/>
  <c r="D42" i="4"/>
  <c r="D43" i="4"/>
  <c r="D44" i="4"/>
  <c r="D48" i="4"/>
  <c r="D45" i="4"/>
  <c r="D47" i="4"/>
  <c r="B76" i="4"/>
  <c r="C52" i="4"/>
  <c r="D52" i="4"/>
  <c r="C53" i="4"/>
  <c r="D53" i="4"/>
  <c r="C56" i="4"/>
  <c r="D56" i="4"/>
  <c r="C62" i="4"/>
  <c r="C63" i="4"/>
  <c r="C64" i="4"/>
  <c r="C66" i="4"/>
  <c r="B23" i="4"/>
  <c r="C67" i="4"/>
  <c r="C68" i="4"/>
  <c r="C69" i="4"/>
  <c r="C70" i="4"/>
  <c r="C56" i="3"/>
  <c r="D56" i="3"/>
  <c r="D41" i="3"/>
  <c r="D42" i="3"/>
  <c r="D48" i="3"/>
  <c r="D43" i="3"/>
  <c r="D44" i="3"/>
  <c r="D45" i="3"/>
  <c r="D46" i="3"/>
  <c r="D47" i="3"/>
  <c r="C52" i="3"/>
  <c r="D52" i="3"/>
  <c r="D53" i="3"/>
  <c r="C54" i="3"/>
  <c r="D54" i="3"/>
  <c r="D57" i="3"/>
  <c r="C61" i="3"/>
  <c r="C71" i="3"/>
  <c r="B77" i="3"/>
  <c r="B78" i="3"/>
  <c r="C63" i="3"/>
  <c r="C64" i="3"/>
  <c r="C66" i="3"/>
  <c r="B23" i="3"/>
  <c r="C67" i="3"/>
  <c r="C68" i="3"/>
  <c r="C69" i="3"/>
  <c r="C70" i="3"/>
  <c r="D40" i="2"/>
  <c r="D47" i="2"/>
  <c r="D41" i="2"/>
  <c r="D42" i="2"/>
  <c r="D43" i="2"/>
  <c r="D44" i="2"/>
  <c r="D46" i="2"/>
  <c r="B74" i="2"/>
  <c r="C51" i="2"/>
  <c r="D51" i="2"/>
  <c r="D55" i="2"/>
  <c r="C59" i="2"/>
  <c r="C69" i="2"/>
  <c r="B75" i="2"/>
  <c r="B76" i="2"/>
  <c r="D52" i="2"/>
  <c r="C54" i="2"/>
  <c r="D54" i="2"/>
  <c r="C60" i="2"/>
  <c r="C61" i="2"/>
  <c r="C62" i="2"/>
  <c r="C64" i="2"/>
  <c r="B22" i="2"/>
  <c r="C65" i="2"/>
  <c r="C66" i="2"/>
  <c r="C67" i="2"/>
  <c r="C68" i="2"/>
  <c r="C80" i="2"/>
  <c r="B77" i="2"/>
  <c r="B73" i="2"/>
  <c r="B75" i="3"/>
  <c r="B79" i="3"/>
  <c r="C82" i="3"/>
  <c r="D57" i="4"/>
  <c r="C61" i="4"/>
  <c r="C71" i="4"/>
  <c r="B77" i="4"/>
  <c r="B78" i="4"/>
  <c r="C82" i="4"/>
  <c r="B75" i="4"/>
  <c r="B79" i="4"/>
</calcChain>
</file>

<file path=xl/sharedStrings.xml><?xml version="1.0" encoding="utf-8"?>
<sst xmlns="http://schemas.openxmlformats.org/spreadsheetml/2006/main" count="329" uniqueCount="141">
  <si>
    <t>Цены и расходы зависящие от региона:</t>
  </si>
  <si>
    <t>Расход</t>
  </si>
  <si>
    <t>Сумма, руб.</t>
  </si>
  <si>
    <t>Зарплата 1 работника в месяц</t>
  </si>
  <si>
    <t>Зарплата мастера смены в месяц</t>
  </si>
  <si>
    <t>Зарплата бухгалтера в месяц</t>
  </si>
  <si>
    <t>Аренда помещения</t>
  </si>
  <si>
    <t>Стоимость электроэнергии, за 1КВт</t>
  </si>
  <si>
    <t>Стоимость отопления за месяц (т.к. отопление нужно 7 месяцев в году, то берем не полную сумму, а 7\12 от суммы за год)</t>
  </si>
  <si>
    <t>Прочие коммунальные платежи, мес (уборка мусора, оплата воды и т.п.)</t>
  </si>
  <si>
    <t>Прочие расходы, мес</t>
  </si>
  <si>
    <t>Налоги не учитываем, т.к. выбираем упрощенную схему налогообложения с оплатой 6% от оборота. Расчет будет ниже.</t>
  </si>
  <si>
    <t>Параметры производства:</t>
  </si>
  <si>
    <t>Параметр</t>
  </si>
  <si>
    <t>Кол-во</t>
  </si>
  <si>
    <t>Количество рабочих дней в месяц</t>
  </si>
  <si>
    <t>Количество рабочих</t>
  </si>
  <si>
    <t>Количество мастеров</t>
  </si>
  <si>
    <t>Расход электричества в день, КВт</t>
  </si>
  <si>
    <t>Капитальные вложения:</t>
  </si>
  <si>
    <t>Название вложения</t>
  </si>
  <si>
    <t>Цена</t>
  </si>
  <si>
    <t>Сумма</t>
  </si>
  <si>
    <t>Итого:</t>
  </si>
  <si>
    <t>Наименование</t>
  </si>
  <si>
    <t>Цемент М500Д0, кг.</t>
  </si>
  <si>
    <t>Статья расхода</t>
  </si>
  <si>
    <t>Итого, руб</t>
  </si>
  <si>
    <t>Материалы для производства за месяц</t>
  </si>
  <si>
    <t>Зарплата работников</t>
  </si>
  <si>
    <t>Зарплата мастеров</t>
  </si>
  <si>
    <t>Налоги (6% с оборота)</t>
  </si>
  <si>
    <t>Аренда</t>
  </si>
  <si>
    <t>Отопление</t>
  </si>
  <si>
    <t>Электричество</t>
  </si>
  <si>
    <t>Расчет окупаемости:</t>
  </si>
  <si>
    <t>Статья</t>
  </si>
  <si>
    <t>Затраты на открытие производства</t>
  </si>
  <si>
    <t>Ежемесячные расходы</t>
  </si>
  <si>
    <t>Срок окупаемости, месяцев</t>
  </si>
  <si>
    <t>месяцев</t>
  </si>
  <si>
    <t>Правила:</t>
  </si>
  <si>
    <t>Количество бухгалтеров</t>
  </si>
  <si>
    <t>Зарплата бухгалтеров</t>
  </si>
  <si>
    <t>Чистая прибыль в месяц без затрат на открытие</t>
  </si>
  <si>
    <t>1. Синие цены и цифры можно (и нужно) менять на цены в своем регионе.</t>
  </si>
  <si>
    <t>2. Красные цены и цифры расчетные, их трогать нельзя.</t>
  </si>
  <si>
    <t>Производительность, квадратных метров в день</t>
  </si>
  <si>
    <t>Рыночная (отпускная) цена, руб/кв.м.</t>
  </si>
  <si>
    <t>Кол-во на 1кв.м. плитки</t>
  </si>
  <si>
    <t>Расходы на производство в месяц</t>
  </si>
  <si>
    <t>Выручка от продажи в месяц</t>
  </si>
  <si>
    <t>Стоимость фасованного цемента М500Д0 за 1 тонну, с доставкой</t>
  </si>
  <si>
    <t>Формы для заливки сверхпрочных бетонов</t>
  </si>
  <si>
    <t>Бетоносмеситель 250 л.</t>
  </si>
  <si>
    <t>Вибростол</t>
  </si>
  <si>
    <t>Стеллажи</t>
  </si>
  <si>
    <t>Весы напольные электоронные до 150 кг.</t>
  </si>
  <si>
    <t>Весы бытовые настольные до 5 кг.</t>
  </si>
  <si>
    <t>Прочее</t>
  </si>
  <si>
    <t>Стоимость 1 тонны гранитного отсева фракция 0-5 с доставкой</t>
  </si>
  <si>
    <t>Гранитный отсев фракция 0-5.</t>
  </si>
  <si>
    <t>Пластифицирующая добавка</t>
  </si>
  <si>
    <t>Пластифицирующая добавка 1 кг.</t>
  </si>
  <si>
    <t>Пигмент 1 кг. (средняя цена)</t>
  </si>
  <si>
    <t>Пигмент</t>
  </si>
  <si>
    <t>Производительность, штук в день</t>
  </si>
  <si>
    <t>Арматура м.</t>
  </si>
  <si>
    <t>Арматура шестёрка 1 м.</t>
  </si>
  <si>
    <t>Бизнес-план по созданию производства фасадного камня</t>
  </si>
  <si>
    <t>Итак мы получили, что производство окупается за срок справа при условии производства 40 кв. м. в день.</t>
  </si>
  <si>
    <t>Рыночная (отпускная) цена, руб/шт.</t>
  </si>
  <si>
    <t>Бизнес-план по созданию производства заборных секций 2м*0,5м</t>
  </si>
  <si>
    <t xml:space="preserve">Правила: </t>
  </si>
  <si>
    <t>Одна смена</t>
  </si>
  <si>
    <t>3. Смотрим результат.</t>
  </si>
  <si>
    <t>Формы (модули листы с формами) для заливки сверхпрочных бетонов</t>
  </si>
  <si>
    <t>Формы/модули для заливки сверхпрочных бетонов</t>
  </si>
  <si>
    <t>Производительность шт./день</t>
  </si>
  <si>
    <t>Итак мы получили, что производство окупается за срок справа при условии производства 50 шт. в день.</t>
  </si>
  <si>
    <t xml:space="preserve"> технология "Кремнегранит"</t>
  </si>
  <si>
    <t>Стоимость материалов необходимых для производства 1 кв.м. фасадного камня/плитки</t>
  </si>
  <si>
    <t>Стоимость материалов необходимых для производства 1 секцию забора</t>
  </si>
  <si>
    <t>Кол-во на 1секцию</t>
  </si>
  <si>
    <t>Стоимость материалов необходимых для производства 1ступень</t>
  </si>
  <si>
    <t>Кол-во на 1ступень</t>
  </si>
  <si>
    <t>Бизнес-план по созданию производства ступеней</t>
  </si>
  <si>
    <t>Прочие коммунальные платежи, в месяц (уборка мусора, оплата воды и т.п.)</t>
  </si>
  <si>
    <t>55.5</t>
  </si>
  <si>
    <t xml:space="preserve">                          55.5</t>
  </si>
  <si>
    <t xml:space="preserve">№ </t>
  </si>
  <si>
    <t>Зарплата бухгалтера (месяц)</t>
  </si>
  <si>
    <t>Зарплата мастера смены (месяц)</t>
  </si>
  <si>
    <t>Зарплата 1 рабочего (месяц)</t>
  </si>
  <si>
    <t>Прочие коммунальные платежи (месяц) (уборка мусора, оплата воды и т.п.)</t>
  </si>
  <si>
    <t>Прочие расходы (месяц)</t>
  </si>
  <si>
    <t>Количество рабочих дней (месяц)</t>
  </si>
  <si>
    <t>Производительность, шт./смена</t>
  </si>
  <si>
    <t>Нименование</t>
  </si>
  <si>
    <t>Прочие расходы, месяц</t>
  </si>
  <si>
    <t>Материалы для производства в месяц</t>
  </si>
  <si>
    <t>Срок окупаемости (месяц)</t>
  </si>
  <si>
    <t>Бизнес-план</t>
  </si>
  <si>
    <t>1. Цены, обозначенные синим цветом на желтом фоне, нужно изменить на цены в своем регионе.</t>
  </si>
  <si>
    <t>2. Номенклатуру, цены и количество оборудования (синие цифры на желтом фоне) нужно изменить на необходимые.</t>
  </si>
  <si>
    <t xml:space="preserve"> +7-920-011-00-22                         +7-920-293-25-24</t>
  </si>
  <si>
    <t>Стоимость</t>
  </si>
  <si>
    <t>www.lg-kirpich.ru</t>
  </si>
  <si>
    <t>Надежно. Красиво. Быстро. Легкий в производстве и применении</t>
  </si>
  <si>
    <t xml:space="preserve">А в т о м а т и з и р о в а н н о е   о б о р у д о в а н и е </t>
  </si>
  <si>
    <t>д л я   п р о и з в о д с т в а   к и р п и ч а   "Л Е Г О"</t>
  </si>
  <si>
    <r>
      <t>Цены и расходы зависящие от региона</t>
    </r>
    <r>
      <rPr>
        <b/>
        <sz val="10"/>
        <rFont val="Calibri"/>
        <family val="2"/>
        <charset val="204"/>
        <scheme val="minor"/>
      </rPr>
      <t xml:space="preserve"> </t>
    </r>
    <r>
      <rPr>
        <b/>
        <sz val="10"/>
        <color rgb="FFFFFF00"/>
        <rFont val="Calibri"/>
        <family val="2"/>
        <charset val="204"/>
        <scheme val="minor"/>
      </rPr>
      <t>(www.lg-kirpich.ru, кирпич "ЛЕГО")</t>
    </r>
  </si>
  <si>
    <t>Цемент М500 Д0, тн</t>
  </si>
  <si>
    <t>Песок, тн</t>
  </si>
  <si>
    <t>Глина, тн</t>
  </si>
  <si>
    <t>Пластифицирующая добавка, 1 кг</t>
  </si>
  <si>
    <t>Пигмент, 1 кг (средняя цена)</t>
  </si>
  <si>
    <t>Аренда помещения, площадь от 35 м2 (месяц)</t>
  </si>
  <si>
    <t>Стоимость электроэнергии, 1кВт</t>
  </si>
  <si>
    <t>Стоимость отопления (месяц)</t>
  </si>
  <si>
    <t>Налоги не учитываем, т.к. выбираем упрощенную схему налогообложения с оплатой 6% от оборота</t>
  </si>
  <si>
    <r>
      <t xml:space="preserve">Параметры производства </t>
    </r>
    <r>
      <rPr>
        <b/>
        <sz val="10"/>
        <color rgb="FFFFFF00"/>
        <rFont val="Calibri"/>
        <family val="2"/>
        <charset val="204"/>
        <scheme val="minor"/>
      </rPr>
      <t>(www.lg-kirpich.ru, кирпич "ЛЕГО")</t>
    </r>
  </si>
  <si>
    <t>Рыночная (отпускная) цена, руб./шт. (цветной кирпич)</t>
  </si>
  <si>
    <t>Расход электричества в день, кВт</t>
  </si>
  <si>
    <r>
      <t xml:space="preserve">Капитальные вложения </t>
    </r>
    <r>
      <rPr>
        <b/>
        <sz val="10"/>
        <color rgb="FFFFFF00"/>
        <rFont val="Calibri"/>
        <family val="2"/>
        <charset val="204"/>
        <scheme val="minor"/>
      </rPr>
      <t>(www.lg-kirpich.ru, кирпич "ЛЕГО")</t>
    </r>
  </si>
  <si>
    <t xml:space="preserve">Просеиватель электрический (1,5 кВт, 220/380В) </t>
  </si>
  <si>
    <t>Транспортер ленточный (регулируемая высота) (3 кВт, 380 В)</t>
  </si>
  <si>
    <t>Устройство для производства кирпича с горизонтальным армированием (с пазом)</t>
  </si>
  <si>
    <t>Устройство для производства половинок</t>
  </si>
  <si>
    <r>
      <t>Стоимость материалов, необходимых для производства 1блока</t>
    </r>
    <r>
      <rPr>
        <b/>
        <sz val="10"/>
        <color rgb="FFFFFF00"/>
        <rFont val="Calibri"/>
        <family val="2"/>
        <charset val="204"/>
        <scheme val="minor"/>
      </rPr>
      <t xml:space="preserve"> (www.lg-kirpich.ru, кирпич "ЛЕГО")</t>
    </r>
  </si>
  <si>
    <r>
      <t xml:space="preserve">Расходы на производство в месяц </t>
    </r>
    <r>
      <rPr>
        <b/>
        <sz val="10"/>
        <color rgb="FFFFFF00"/>
        <rFont val="Calibri"/>
        <family val="2"/>
        <charset val="204"/>
        <scheme val="minor"/>
      </rPr>
      <t>(www.lg-kirpich.ru, кирпич "ЛЕГО")</t>
    </r>
  </si>
  <si>
    <r>
      <t>Расчет окупаемости</t>
    </r>
    <r>
      <rPr>
        <b/>
        <sz val="10"/>
        <color rgb="FFFFFF00"/>
        <rFont val="Calibri"/>
        <family val="2"/>
        <charset val="204"/>
        <scheme val="minor"/>
      </rPr>
      <t xml:space="preserve"> (www.lg-kirpich.ru, автоматизированное оборудование для производства кирпича "ЛЕГО")</t>
    </r>
  </si>
  <si>
    <t>Автоматизированное оборудование для производства кирпича "ЛЕГО"</t>
  </si>
  <si>
    <t>Известковый, гранитный, галичный или другой отсев, фракция 0-3-5, тн</t>
  </si>
  <si>
    <t>Технологический пакет и обучение (по согласованию)</t>
  </si>
  <si>
    <t>Бетоносмеситель, 300 л., гравитационный (3 кВт, 380 В)</t>
  </si>
  <si>
    <t>Бетоносмеситель, 250 л., гравитационный (2 кВт, 380 В)</t>
  </si>
  <si>
    <t>Бетоносмеситель, 300 л., принудительного действия (4 кВт, 380 В)</t>
  </si>
  <si>
    <r>
      <t>Станок (1/1-</t>
    </r>
    <r>
      <rPr>
        <b/>
        <sz val="10"/>
        <color rgb="FFFF0000"/>
        <rFont val="Calibri"/>
        <family val="2"/>
        <charset val="204"/>
        <scheme val="minor"/>
      </rPr>
      <t>250000 р.</t>
    </r>
    <r>
      <rPr>
        <b/>
        <sz val="10"/>
        <rFont val="Calibri"/>
        <family val="2"/>
        <charset val="204"/>
        <scheme val="minor"/>
      </rPr>
      <t>, 1/2-</t>
    </r>
    <r>
      <rPr>
        <b/>
        <sz val="10"/>
        <color rgb="FFFF0000"/>
        <rFont val="Calibri"/>
        <family val="2"/>
        <charset val="204"/>
        <scheme val="minor"/>
      </rPr>
      <t>3000000 р.</t>
    </r>
    <r>
      <rPr>
        <b/>
        <sz val="10"/>
        <rFont val="Calibri"/>
        <family val="2"/>
        <charset val="204"/>
        <scheme val="minor"/>
      </rPr>
      <t>, 2/1-</t>
    </r>
    <r>
      <rPr>
        <b/>
        <sz val="10"/>
        <color rgb="FFFF0000"/>
        <rFont val="Calibri"/>
        <family val="2"/>
        <charset val="204"/>
        <scheme val="minor"/>
      </rPr>
      <t>350000 р</t>
    </r>
    <r>
      <rPr>
        <b/>
        <sz val="10"/>
        <rFont val="Calibri"/>
        <family val="2"/>
        <charset val="204"/>
        <scheme val="minor"/>
      </rPr>
      <t>., 2/2-</t>
    </r>
    <r>
      <rPr>
        <b/>
        <sz val="10"/>
        <color rgb="FFFF0000"/>
        <rFont val="Calibri"/>
        <family val="2"/>
        <charset val="204"/>
        <scheme val="minor"/>
      </rPr>
      <t>400000 р.</t>
    </r>
    <r>
      <rPr>
        <b/>
        <sz val="10"/>
        <rFont val="Calibri"/>
        <family val="2"/>
        <charset val="204"/>
        <scheme val="minor"/>
      </rPr>
      <t xml:space="preserve">, (4-7,5 кВт, 380 В) </t>
    </r>
    <r>
      <rPr>
        <b/>
        <sz val="10"/>
        <color rgb="FFFF0000"/>
        <rFont val="Calibri"/>
        <family val="2"/>
        <charset val="204"/>
        <scheme val="minor"/>
      </rPr>
      <t xml:space="preserve">поставить соответствующую цену. </t>
    </r>
    <r>
      <rPr>
        <b/>
        <sz val="10"/>
        <rFont val="Calibri"/>
        <family val="2"/>
        <charset val="204"/>
        <scheme val="minor"/>
      </rPr>
      <t>Давление от 26 тн до 50 тн</t>
    </r>
  </si>
  <si>
    <t>www.lg-kirpich.ru                             lgknn@mail.ru</t>
  </si>
  <si>
    <t xml:space="preserve"> +7-920-011-00-22,  +7-920-293-25-24                         www.lg-kirpich.ru         lgknn@mail.ru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</si>
</sst>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&quot;р.&quot;"/>
  </numFmts>
  <fonts count="3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b/>
      <i/>
      <u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indexed="1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rgb="FFFFFF0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sz val="12"/>
      <color rgb="FFFFFFFF"/>
      <name val="Calibri"/>
      <family val="2"/>
      <charset val="204"/>
      <scheme val="minor"/>
    </font>
    <font>
      <b/>
      <sz val="30"/>
      <color rgb="FF002060"/>
      <name val="Calibri"/>
      <family val="2"/>
      <charset val="204"/>
      <scheme val="minor"/>
    </font>
    <font>
      <b/>
      <sz val="14"/>
      <color rgb="FFFFFFFF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30"/>
      <color rgb="FF002060"/>
      <name val="Arial Cyr"/>
      <charset val="204"/>
    </font>
    <font>
      <b/>
      <sz val="13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justify"/>
    </xf>
    <xf numFmtId="0" fontId="1" fillId="0" borderId="1" xfId="2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2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right" wrapText="1"/>
    </xf>
    <xf numFmtId="0" fontId="2" fillId="0" borderId="0" xfId="2" applyFont="1" applyBorder="1" applyAlignment="1">
      <alignment horizontal="left" vertical="center"/>
    </xf>
    <xf numFmtId="0" fontId="1" fillId="0" borderId="0" xfId="2" applyFont="1"/>
    <xf numFmtId="0" fontId="1" fillId="0" borderId="1" xfId="2" applyFont="1" applyBorder="1" applyAlignment="1">
      <alignment horizontal="left" wrapText="1"/>
    </xf>
    <xf numFmtId="0" fontId="1" fillId="0" borderId="1" xfId="2" applyFont="1" applyBorder="1" applyAlignment="1">
      <alignment horizontal="left" wrapText="1" indent="2"/>
    </xf>
    <xf numFmtId="0" fontId="0" fillId="0" borderId="1" xfId="0" applyBorder="1"/>
    <xf numFmtId="164" fontId="0" fillId="0" borderId="0" xfId="0" applyNumberFormat="1"/>
    <xf numFmtId="3" fontId="7" fillId="0" borderId="1" xfId="0" applyNumberFormat="1" applyFont="1" applyBorder="1"/>
    <xf numFmtId="3" fontId="1" fillId="0" borderId="1" xfId="0" applyNumberFormat="1" applyFont="1" applyBorder="1"/>
    <xf numFmtId="3" fontId="2" fillId="0" borderId="0" xfId="0" applyNumberFormat="1" applyFont="1"/>
    <xf numFmtId="3" fontId="7" fillId="0" borderId="1" xfId="2" applyNumberFormat="1" applyFont="1" applyBorder="1" applyAlignment="1" applyProtection="1">
      <alignment horizontal="right" vertical="center" wrapText="1"/>
      <protection locked="0"/>
    </xf>
    <xf numFmtId="3" fontId="7" fillId="0" borderId="1" xfId="2" applyNumberFormat="1" applyFont="1" applyBorder="1" applyAlignment="1" applyProtection="1">
      <alignment horizontal="right" vertical="top" wrapText="1"/>
      <protection locked="0"/>
    </xf>
    <xf numFmtId="3" fontId="4" fillId="0" borderId="0" xfId="2" applyNumberFormat="1" applyFont="1" applyBorder="1" applyAlignment="1" applyProtection="1">
      <alignment horizontal="right" wrapText="1"/>
      <protection locked="0"/>
    </xf>
    <xf numFmtId="3" fontId="8" fillId="0" borderId="1" xfId="2" applyNumberFormat="1" applyFont="1" applyBorder="1" applyAlignment="1">
      <alignment wrapText="1"/>
    </xf>
    <xf numFmtId="3" fontId="8" fillId="0" borderId="1" xfId="0" applyNumberFormat="1" applyFont="1" applyBorder="1"/>
    <xf numFmtId="4" fontId="8" fillId="0" borderId="1" xfId="0" applyNumberFormat="1" applyFont="1" applyBorder="1"/>
    <xf numFmtId="0" fontId="9" fillId="0" borderId="0" xfId="0" applyFont="1" applyAlignment="1">
      <alignment horizontal="right"/>
    </xf>
    <xf numFmtId="0" fontId="5" fillId="0" borderId="3" xfId="2" applyFont="1" applyBorder="1" applyAlignment="1">
      <alignment horizontal="left" vertical="top" wrapText="1"/>
    </xf>
    <xf numFmtId="0" fontId="8" fillId="0" borderId="1" xfId="2" applyFont="1" applyFill="1" applyBorder="1" applyAlignment="1">
      <alignment horizontal="right" vertical="center" wrapText="1"/>
    </xf>
    <xf numFmtId="4" fontId="8" fillId="0" borderId="1" xfId="2" applyNumberFormat="1" applyFont="1" applyFill="1" applyBorder="1" applyAlignment="1">
      <alignment horizontal="right" vertical="center" wrapText="1"/>
    </xf>
    <xf numFmtId="0" fontId="10" fillId="0" borderId="0" xfId="1" applyAlignment="1" applyProtection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8" fillId="0" borderId="3" xfId="2" applyFont="1" applyFill="1" applyBorder="1" applyAlignment="1">
      <alignment horizontal="right" vertical="center" wrapText="1"/>
    </xf>
    <xf numFmtId="4" fontId="8" fillId="0" borderId="3" xfId="2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3" fontId="7" fillId="0" borderId="6" xfId="0" applyNumberFormat="1" applyFont="1" applyBorder="1"/>
    <xf numFmtId="0" fontId="14" fillId="0" borderId="0" xfId="0" applyFont="1" applyAlignment="1" applyProtection="1">
      <alignment vertical="center"/>
      <protection hidden="1"/>
    </xf>
    <xf numFmtId="0" fontId="14" fillId="0" borderId="1" xfId="0" applyFont="1" applyBorder="1" applyAlignment="1" applyProtection="1">
      <alignment vertical="center" wrapText="1" shrinkToFit="1"/>
      <protection hidden="1"/>
    </xf>
    <xf numFmtId="0" fontId="13" fillId="3" borderId="1" xfId="2" applyFont="1" applyFill="1" applyBorder="1" applyAlignment="1" applyProtection="1">
      <alignment horizontal="center" vertical="center" wrapText="1" shrinkToFit="1"/>
      <protection hidden="1"/>
    </xf>
    <xf numFmtId="0" fontId="12" fillId="3" borderId="13" xfId="0" applyFont="1" applyFill="1" applyBorder="1" applyAlignment="1" applyProtection="1">
      <alignment horizontal="center" vertical="center"/>
      <protection hidden="1"/>
    </xf>
    <xf numFmtId="0" fontId="12" fillId="3" borderId="14" xfId="0" applyFont="1" applyFill="1" applyBorder="1" applyAlignment="1" applyProtection="1">
      <alignment horizontal="center" vertical="center" wrapText="1" shrinkToFi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2" fillId="3" borderId="14" xfId="2" applyFont="1" applyFill="1" applyBorder="1" applyAlignment="1" applyProtection="1">
      <alignment horizontal="center" vertical="center" wrapText="1" shrinkToFit="1"/>
      <protection hidden="1"/>
    </xf>
    <xf numFmtId="0" fontId="13" fillId="3" borderId="14" xfId="2" applyFont="1" applyFill="1" applyBorder="1" applyAlignment="1" applyProtection="1">
      <alignment horizontal="center" vertical="center" wrapText="1" shrinkToFit="1"/>
      <protection hidden="1"/>
    </xf>
    <xf numFmtId="165" fontId="16" fillId="0" borderId="14" xfId="2" applyNumberFormat="1" applyFont="1" applyFill="1" applyBorder="1" applyAlignment="1" applyProtection="1">
      <alignment horizontal="right" vertical="center" wrapText="1" shrinkToFit="1"/>
      <protection hidden="1"/>
    </xf>
    <xf numFmtId="0" fontId="15" fillId="3" borderId="11" xfId="2" applyFont="1" applyFill="1" applyBorder="1" applyAlignment="1" applyProtection="1">
      <alignment horizontal="left" vertical="center" wrapText="1" shrinkToFit="1"/>
      <protection hidden="1"/>
    </xf>
    <xf numFmtId="165" fontId="15" fillId="3" borderId="12" xfId="2" applyNumberFormat="1" applyFont="1" applyFill="1" applyBorder="1" applyAlignment="1" applyProtection="1">
      <alignment horizontal="right" vertical="center" wrapText="1" shrinkToFit="1"/>
      <protection hidden="1"/>
    </xf>
    <xf numFmtId="165" fontId="16" fillId="0" borderId="14" xfId="2" applyNumberFormat="1" applyFont="1" applyBorder="1" applyAlignment="1" applyProtection="1">
      <alignment vertical="center" wrapText="1" shrinkToFit="1"/>
      <protection hidden="1"/>
    </xf>
    <xf numFmtId="165" fontId="16" fillId="0" borderId="14" xfId="0" applyNumberFormat="1" applyFont="1" applyBorder="1" applyAlignment="1" applyProtection="1">
      <alignment vertical="center" wrapText="1" shrinkToFit="1"/>
      <protection hidden="1"/>
    </xf>
    <xf numFmtId="0" fontId="15" fillId="3" borderId="11" xfId="0" applyFont="1" applyFill="1" applyBorder="1" applyAlignment="1" applyProtection="1">
      <alignment vertical="center"/>
      <protection hidden="1"/>
    </xf>
    <xf numFmtId="165" fontId="15" fillId="3" borderId="12" xfId="0" applyNumberFormat="1" applyFont="1" applyFill="1" applyBorder="1" applyAlignment="1" applyProtection="1">
      <alignment vertical="center" wrapText="1" shrinkToFit="1"/>
      <protection hidden="1"/>
    </xf>
    <xf numFmtId="4" fontId="18" fillId="5" borderId="12" xfId="0" applyNumberFormat="1" applyFont="1" applyFill="1" applyBorder="1" applyAlignment="1" applyProtection="1">
      <alignment vertical="center" wrapText="1" shrinkToFit="1"/>
      <protection hidden="1"/>
    </xf>
    <xf numFmtId="4" fontId="20" fillId="0" borderId="1" xfId="2" applyNumberFormat="1" applyFont="1" applyFill="1" applyBorder="1" applyAlignment="1" applyProtection="1">
      <alignment horizontal="right" vertical="center" wrapText="1" shrinkToFit="1"/>
      <protection hidden="1"/>
    </xf>
    <xf numFmtId="165" fontId="20" fillId="0" borderId="1" xfId="2" applyNumberFormat="1" applyFont="1" applyFill="1" applyBorder="1" applyAlignment="1" applyProtection="1">
      <alignment horizontal="right" vertical="center" wrapText="1" shrinkToFit="1"/>
      <protection hidden="1"/>
    </xf>
    <xf numFmtId="0" fontId="12" fillId="3" borderId="11" xfId="0" applyFont="1" applyFill="1" applyBorder="1" applyAlignment="1" applyProtection="1">
      <alignment horizontal="left" vertical="center" wrapText="1" shrinkToFit="1"/>
      <protection hidden="1"/>
    </xf>
    <xf numFmtId="165" fontId="12" fillId="3" borderId="12" xfId="0" applyNumberFormat="1" applyFont="1" applyFill="1" applyBorder="1" applyAlignment="1" applyProtection="1">
      <alignment vertical="center" wrapText="1" shrinkToFit="1"/>
      <protection hidden="1"/>
    </xf>
    <xf numFmtId="0" fontId="12" fillId="0" borderId="1" xfId="0" applyFont="1" applyBorder="1" applyAlignment="1" applyProtection="1">
      <alignment vertical="center" wrapText="1" shrinkToFit="1"/>
      <protection hidden="1"/>
    </xf>
    <xf numFmtId="165" fontId="12" fillId="0" borderId="14" xfId="0" applyNumberFormat="1" applyFont="1" applyBorder="1" applyAlignment="1" applyProtection="1">
      <alignment vertical="center" wrapText="1" shrinkToFit="1"/>
      <protection hidden="1"/>
    </xf>
    <xf numFmtId="165" fontId="23" fillId="7" borderId="14" xfId="0" applyNumberFormat="1" applyFont="1" applyFill="1" applyBorder="1" applyAlignment="1" applyProtection="1">
      <alignment vertical="center" wrapText="1" shrinkToFit="1"/>
      <protection locked="0" hidden="1"/>
    </xf>
    <xf numFmtId="4" fontId="23" fillId="7" borderId="14" xfId="2" applyNumberFormat="1" applyFont="1" applyFill="1" applyBorder="1" applyAlignment="1" applyProtection="1">
      <alignment horizontal="right" vertical="center" wrapText="1" shrinkToFit="1"/>
      <protection locked="0" hidden="1"/>
    </xf>
    <xf numFmtId="4" fontId="23" fillId="7" borderId="12" xfId="0" applyNumberFormat="1" applyFont="1" applyFill="1" applyBorder="1" applyAlignment="1" applyProtection="1">
      <alignment vertical="center" wrapText="1" shrinkToFit="1"/>
      <protection locked="0" hidden="1"/>
    </xf>
    <xf numFmtId="165" fontId="23" fillId="7" borderId="1" xfId="0" applyNumberFormat="1" applyFont="1" applyFill="1" applyBorder="1" applyAlignment="1" applyProtection="1">
      <alignment vertical="center" wrapText="1" shrinkToFit="1"/>
      <protection locked="0" hidden="1"/>
    </xf>
    <xf numFmtId="0" fontId="0" fillId="0" borderId="0" xfId="0" applyFont="1" applyAlignment="1" applyProtection="1">
      <alignment wrapText="1" shrinkToFit="1"/>
      <protection hidden="1"/>
    </xf>
    <xf numFmtId="3" fontId="23" fillId="7" borderId="1" xfId="0" applyNumberFormat="1" applyFont="1" applyFill="1" applyBorder="1" applyAlignment="1" applyProtection="1">
      <alignment horizontal="center" vertical="center" wrapText="1" shrinkToFit="1"/>
      <protection locked="0" hidden="1"/>
    </xf>
    <xf numFmtId="165" fontId="23" fillId="7" borderId="12" xfId="0" applyNumberFormat="1" applyFont="1" applyFill="1" applyBorder="1" applyAlignment="1" applyProtection="1">
      <alignment vertical="center" wrapText="1" shrinkToFit="1"/>
      <protection locked="0" hidden="1"/>
    </xf>
    <xf numFmtId="0" fontId="12" fillId="3" borderId="1" xfId="0" applyFont="1" applyFill="1" applyBorder="1" applyAlignment="1" applyProtection="1">
      <alignment horizontal="center" vertical="center" wrapText="1" shrinkToFit="1"/>
      <protection hidden="1"/>
    </xf>
    <xf numFmtId="0" fontId="14" fillId="0" borderId="1" xfId="2" applyFont="1" applyBorder="1" applyAlignment="1" applyProtection="1">
      <alignment horizontal="left" vertical="center" wrapText="1" shrinkToFit="1"/>
      <protection hidden="1"/>
    </xf>
    <xf numFmtId="0" fontId="12" fillId="3" borderId="1" xfId="2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Alignment="1">
      <alignment horizontal="justify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2" fillId="0" borderId="2" xfId="2" applyFont="1" applyBorder="1" applyAlignment="1">
      <alignment horizontal="justify" vertical="center"/>
    </xf>
    <xf numFmtId="0" fontId="14" fillId="0" borderId="1" xfId="0" applyFont="1" applyBorder="1" applyAlignment="1" applyProtection="1">
      <alignment horizontal="left" vertical="center" wrapText="1" shrinkToFit="1"/>
      <protection hidden="1"/>
    </xf>
    <xf numFmtId="0" fontId="12" fillId="3" borderId="1" xfId="2" applyFont="1" applyFill="1" applyBorder="1" applyAlignment="1" applyProtection="1">
      <alignment horizontal="center" vertical="center" wrapText="1" shrinkToFit="1"/>
      <protection hidden="1"/>
    </xf>
    <xf numFmtId="0" fontId="17" fillId="4" borderId="7" xfId="0" applyFont="1" applyFill="1" applyBorder="1" applyAlignment="1" applyProtection="1">
      <alignment horizontal="center" vertical="center" wrapText="1" shrinkToFit="1"/>
      <protection hidden="1"/>
    </xf>
    <xf numFmtId="0" fontId="17" fillId="4" borderId="8" xfId="0" applyFont="1" applyFill="1" applyBorder="1" applyAlignment="1" applyProtection="1">
      <alignment horizontal="center" vertical="center" wrapText="1" shrinkToFit="1"/>
      <protection hidden="1"/>
    </xf>
    <xf numFmtId="0" fontId="17" fillId="4" borderId="9" xfId="0" applyFont="1" applyFill="1" applyBorder="1" applyAlignment="1" applyProtection="1">
      <alignment horizontal="center" vertical="center" wrapText="1" shrinkToFit="1"/>
      <protection hidden="1"/>
    </xf>
    <xf numFmtId="0" fontId="14" fillId="0" borderId="11" xfId="0" applyFont="1" applyBorder="1" applyAlignment="1" applyProtection="1">
      <alignment horizontal="left" vertical="center" wrapText="1" shrinkToFit="1"/>
      <protection hidden="1"/>
    </xf>
    <xf numFmtId="0" fontId="22" fillId="4" borderId="4" xfId="0" applyFont="1" applyFill="1" applyBorder="1" applyAlignment="1" applyProtection="1">
      <alignment horizontal="center" vertical="center" wrapText="1"/>
      <protection hidden="1"/>
    </xf>
    <xf numFmtId="0" fontId="22" fillId="4" borderId="21" xfId="0" applyFont="1" applyFill="1" applyBorder="1" applyAlignment="1" applyProtection="1">
      <alignment horizontal="center" vertical="center" wrapText="1"/>
      <protection hidden="1"/>
    </xf>
    <xf numFmtId="0" fontId="22" fillId="4" borderId="5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 shrinkToFit="1"/>
      <protection hidden="1"/>
    </xf>
    <xf numFmtId="0" fontId="15" fillId="0" borderId="7" xfId="0" applyFont="1" applyBorder="1" applyAlignment="1" applyProtection="1">
      <alignment horizontal="left" vertical="center" wrapText="1" shrinkToFit="1"/>
      <protection hidden="1"/>
    </xf>
    <xf numFmtId="0" fontId="15" fillId="0" borderId="8" xfId="0" applyFont="1" applyBorder="1" applyAlignment="1" applyProtection="1">
      <alignment horizontal="left" vertical="center" wrapText="1" shrinkToFit="1"/>
      <protection hidden="1"/>
    </xf>
    <xf numFmtId="0" fontId="15" fillId="0" borderId="9" xfId="0" applyFont="1" applyBorder="1" applyAlignment="1" applyProtection="1">
      <alignment horizontal="left" vertical="center" wrapText="1" shrinkToFit="1"/>
      <protection hidden="1"/>
    </xf>
    <xf numFmtId="0" fontId="15" fillId="0" borderId="10" xfId="0" applyFont="1" applyBorder="1" applyAlignment="1" applyProtection="1">
      <alignment horizontal="left" vertical="center" wrapText="1" shrinkToFit="1"/>
      <protection hidden="1"/>
    </xf>
    <xf numFmtId="0" fontId="15" fillId="0" borderId="11" xfId="0" applyFont="1" applyBorder="1" applyAlignment="1" applyProtection="1">
      <alignment horizontal="left" vertical="center" wrapText="1" shrinkToFit="1"/>
      <protection hidden="1"/>
    </xf>
    <xf numFmtId="0" fontId="15" fillId="0" borderId="12" xfId="0" applyFont="1" applyBorder="1" applyAlignment="1" applyProtection="1">
      <alignment horizontal="left" vertical="center" wrapText="1" shrinkToFit="1"/>
      <protection hidden="1"/>
    </xf>
    <xf numFmtId="0" fontId="14" fillId="0" borderId="1" xfId="2" applyFont="1" applyBorder="1" applyAlignment="1" applyProtection="1">
      <alignment horizontal="left" vertical="center" wrapText="1" shrinkToFit="1"/>
      <protection hidden="1"/>
    </xf>
    <xf numFmtId="0" fontId="17" fillId="4" borderId="7" xfId="2" applyFont="1" applyFill="1" applyBorder="1" applyAlignment="1" applyProtection="1">
      <alignment horizontal="center" vertical="center" wrapText="1" shrinkToFit="1"/>
      <protection hidden="1"/>
    </xf>
    <xf numFmtId="0" fontId="17" fillId="4" borderId="8" xfId="2" applyFont="1" applyFill="1" applyBorder="1" applyAlignment="1" applyProtection="1">
      <alignment horizontal="center" vertical="center" wrapText="1" shrinkToFit="1"/>
      <protection hidden="1"/>
    </xf>
    <xf numFmtId="0" fontId="17" fillId="4" borderId="9" xfId="2" applyFont="1" applyFill="1" applyBorder="1" applyAlignment="1" applyProtection="1">
      <alignment horizontal="center" vertical="center" wrapText="1" shrinkToFit="1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24" fillId="8" borderId="15" xfId="0" applyFont="1" applyFill="1" applyBorder="1" applyAlignment="1" applyProtection="1">
      <alignment horizontal="center" vertical="center" wrapText="1" shrinkToFit="1"/>
      <protection hidden="1"/>
    </xf>
    <xf numFmtId="0" fontId="24" fillId="8" borderId="16" xfId="0" applyFont="1" applyFill="1" applyBorder="1" applyAlignment="1" applyProtection="1">
      <alignment horizontal="center" vertical="center" wrapText="1" shrinkToFit="1"/>
      <protection hidden="1"/>
    </xf>
    <xf numFmtId="0" fontId="24" fillId="8" borderId="20" xfId="0" applyFont="1" applyFill="1" applyBorder="1" applyAlignment="1" applyProtection="1">
      <alignment horizontal="center" vertical="center" wrapText="1" shrinkToFit="1"/>
      <protection hidden="1"/>
    </xf>
    <xf numFmtId="0" fontId="19" fillId="5" borderId="17" xfId="0" applyFont="1" applyFill="1" applyBorder="1" applyAlignment="1" applyProtection="1">
      <alignment horizontal="left" vertical="center" wrapText="1" shrinkToFit="1"/>
      <protection hidden="1"/>
    </xf>
    <xf numFmtId="0" fontId="19" fillId="5" borderId="18" xfId="0" applyFont="1" applyFill="1" applyBorder="1" applyAlignment="1" applyProtection="1">
      <alignment horizontal="left" vertical="center" wrapText="1" shrinkToFit="1"/>
      <protection hidden="1"/>
    </xf>
    <xf numFmtId="0" fontId="19" fillId="5" borderId="19" xfId="0" applyFont="1" applyFill="1" applyBorder="1" applyAlignment="1" applyProtection="1">
      <alignment horizontal="left" vertical="center" wrapText="1" shrinkToFit="1"/>
      <protection hidden="1"/>
    </xf>
    <xf numFmtId="0" fontId="24" fillId="8" borderId="25" xfId="0" applyFont="1" applyFill="1" applyBorder="1" applyAlignment="1" applyProtection="1">
      <alignment horizontal="right" vertical="center" wrapText="1" shrinkToFit="1"/>
      <protection hidden="1"/>
    </xf>
    <xf numFmtId="0" fontId="24" fillId="8" borderId="0" xfId="0" applyFont="1" applyFill="1" applyBorder="1" applyAlignment="1" applyProtection="1">
      <alignment horizontal="right" vertical="center" wrapText="1" shrinkToFit="1"/>
      <protection hidden="1"/>
    </xf>
    <xf numFmtId="0" fontId="24" fillId="8" borderId="26" xfId="0" applyFont="1" applyFill="1" applyBorder="1" applyAlignment="1" applyProtection="1">
      <alignment horizontal="right" vertical="center" wrapText="1" shrinkToFit="1"/>
      <protection hidden="1"/>
    </xf>
    <xf numFmtId="0" fontId="24" fillId="8" borderId="15" xfId="0" applyFont="1" applyFill="1" applyBorder="1" applyAlignment="1" applyProtection="1">
      <alignment horizontal="right" vertical="center" wrapText="1" shrinkToFit="1"/>
      <protection hidden="1"/>
    </xf>
    <xf numFmtId="0" fontId="24" fillId="8" borderId="16" xfId="0" applyFont="1" applyFill="1" applyBorder="1" applyAlignment="1" applyProtection="1">
      <alignment horizontal="right" vertical="center" wrapText="1" shrinkToFit="1"/>
      <protection hidden="1"/>
    </xf>
    <xf numFmtId="0" fontId="24" fillId="8" borderId="20" xfId="0" applyFont="1" applyFill="1" applyBorder="1" applyAlignment="1" applyProtection="1">
      <alignment horizontal="right" vertical="center" wrapText="1" shrinkToFit="1"/>
      <protection hidden="1"/>
    </xf>
    <xf numFmtId="0" fontId="25" fillId="0" borderId="23" xfId="0" applyFont="1" applyBorder="1" applyAlignment="1" applyProtection="1">
      <alignment horizontal="right" vertical="center" wrapText="1" shrinkToFit="1"/>
      <protection hidden="1"/>
    </xf>
    <xf numFmtId="0" fontId="25" fillId="0" borderId="24" xfId="0" applyFont="1" applyBorder="1" applyAlignment="1" applyProtection="1">
      <alignment horizontal="right" vertical="center" wrapText="1" shrinkToFit="1"/>
      <protection hidden="1"/>
    </xf>
    <xf numFmtId="0" fontId="28" fillId="0" borderId="22" xfId="1" applyFont="1" applyBorder="1" applyAlignment="1" applyProtection="1">
      <alignment horizontal="right" vertical="center" wrapText="1" shrinkToFit="1"/>
      <protection hidden="1"/>
    </xf>
    <xf numFmtId="0" fontId="29" fillId="6" borderId="25" xfId="0" applyFont="1" applyFill="1" applyBorder="1" applyAlignment="1" applyProtection="1">
      <alignment horizontal="right" vertical="center" wrapText="1" shrinkToFit="1"/>
      <protection hidden="1"/>
    </xf>
    <xf numFmtId="0" fontId="29" fillId="6" borderId="0" xfId="0" applyFont="1" applyFill="1" applyBorder="1" applyAlignment="1" applyProtection="1">
      <alignment horizontal="right" vertical="center" wrapText="1" shrinkToFit="1"/>
      <protection hidden="1"/>
    </xf>
    <xf numFmtId="0" fontId="29" fillId="6" borderId="26" xfId="0" applyFont="1" applyFill="1" applyBorder="1" applyAlignment="1" applyProtection="1">
      <alignment horizontal="right" vertical="center" wrapText="1" shrinkToFit="1"/>
      <protection hidden="1"/>
    </xf>
    <xf numFmtId="0" fontId="26" fillId="9" borderId="25" xfId="0" applyFont="1" applyFill="1" applyBorder="1" applyAlignment="1" applyProtection="1">
      <alignment horizontal="right" vertical="center" wrapText="1" shrinkToFit="1"/>
      <protection hidden="1"/>
    </xf>
    <xf numFmtId="0" fontId="26" fillId="9" borderId="0" xfId="0" applyFont="1" applyFill="1" applyBorder="1" applyAlignment="1" applyProtection="1">
      <alignment horizontal="right" vertical="center" wrapText="1" shrinkToFit="1"/>
      <protection hidden="1"/>
    </xf>
    <xf numFmtId="0" fontId="26" fillId="9" borderId="26" xfId="0" applyFont="1" applyFill="1" applyBorder="1" applyAlignment="1" applyProtection="1">
      <alignment horizontal="right" vertical="center" wrapText="1" shrinkToFit="1"/>
      <protection hidden="1"/>
    </xf>
    <xf numFmtId="0" fontId="27" fillId="9" borderId="25" xfId="0" applyFont="1" applyFill="1" applyBorder="1" applyAlignment="1" applyProtection="1">
      <alignment horizontal="center" vertical="center" wrapText="1" shrinkToFit="1"/>
      <protection hidden="1"/>
    </xf>
    <xf numFmtId="0" fontId="27" fillId="9" borderId="0" xfId="0" applyFont="1" applyFill="1" applyBorder="1" applyAlignment="1" applyProtection="1">
      <alignment horizontal="center" vertical="center" wrapText="1" shrinkToFit="1"/>
      <protection hidden="1"/>
    </xf>
    <xf numFmtId="0" fontId="27" fillId="9" borderId="26" xfId="0" applyFont="1" applyFill="1" applyBorder="1" applyAlignment="1" applyProtection="1">
      <alignment horizontal="center" vertical="center" wrapText="1" shrinkToFit="1"/>
      <protection hidden="1"/>
    </xf>
    <xf numFmtId="0" fontId="27" fillId="9" borderId="27" xfId="0" applyFont="1" applyFill="1" applyBorder="1" applyAlignment="1" applyProtection="1">
      <alignment horizontal="center" vertical="center" wrapText="1" shrinkToFit="1"/>
      <protection hidden="1"/>
    </xf>
    <xf numFmtId="0" fontId="27" fillId="9" borderId="28" xfId="0" applyFont="1" applyFill="1" applyBorder="1" applyAlignment="1" applyProtection="1">
      <alignment horizontal="center" vertical="center" wrapText="1" shrinkToFit="1"/>
      <protection hidden="1"/>
    </xf>
    <xf numFmtId="0" fontId="27" fillId="9" borderId="29" xfId="0" applyFont="1" applyFill="1" applyBorder="1" applyAlignment="1" applyProtection="1">
      <alignment horizontal="center" vertical="center" wrapText="1" shrinkToFit="1"/>
      <protection hidden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0033CC"/>
      <color rgb="FF0000FF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4343401</xdr:colOff>
      <xdr:row>12</xdr:row>
      <xdr:rowOff>123826</xdr:rowOff>
    </xdr:from>
    <xdr:ext cx="328295" cy="1935979"/>
    <xdr:sp macro="" textlink="">
      <xdr:nvSpPr>
        <xdr:cNvPr id="2" name="Прямоугольник 1"/>
        <xdr:cNvSpPr/>
      </xdr:nvSpPr>
      <xdr:spPr>
        <a:xfrm rot="17895678">
          <a:off x="3758634" y="3632768"/>
          <a:ext cx="1935979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+7-920-011-00-22</a:t>
          </a:r>
        </a:p>
      </xdr:txBody>
    </xdr:sp>
    <xdr:clientData/>
  </xdr:oneCellAnchor>
  <xdr:oneCellAnchor>
    <xdr:from>
      <xdr:col>1</xdr:col>
      <xdr:colOff>1095373</xdr:colOff>
      <xdr:row>12</xdr:row>
      <xdr:rowOff>95250</xdr:rowOff>
    </xdr:from>
    <xdr:ext cx="328295" cy="1855764"/>
    <xdr:sp macro="" textlink="">
      <xdr:nvSpPr>
        <xdr:cNvPr id="3" name="Прямоугольник 2"/>
        <xdr:cNvSpPr/>
      </xdr:nvSpPr>
      <xdr:spPr>
        <a:xfrm rot="17895678">
          <a:off x="550714" y="3564084"/>
          <a:ext cx="1855764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www.lg-kirpich.ru</a:t>
          </a:r>
          <a:endParaRPr lang="ru-RU" sz="1600" b="0" cap="none" spc="50">
            <a:ln w="25400" cmpd="sng">
              <a:noFill/>
              <a:prstDash val="solid"/>
            </a:ln>
            <a:solidFill>
              <a:srgbClr val="FF0000">
                <a:alpha val="50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4314827</xdr:colOff>
      <xdr:row>25</xdr:row>
      <xdr:rowOff>161925</xdr:rowOff>
    </xdr:from>
    <xdr:ext cx="328295" cy="1855764"/>
    <xdr:sp macro="" textlink="">
      <xdr:nvSpPr>
        <xdr:cNvPr id="4" name="Прямоугольник 3"/>
        <xdr:cNvSpPr/>
      </xdr:nvSpPr>
      <xdr:spPr>
        <a:xfrm rot="17895678">
          <a:off x="3770168" y="5735784"/>
          <a:ext cx="1855764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www.lg-kirpich.ru</a:t>
          </a:r>
          <a:endParaRPr lang="ru-RU" sz="1600" b="0" cap="none" spc="50">
            <a:ln w="25400" cmpd="sng">
              <a:noFill/>
              <a:prstDash val="solid"/>
            </a:ln>
            <a:solidFill>
              <a:srgbClr val="FF0000">
                <a:alpha val="50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762000</xdr:colOff>
      <xdr:row>36</xdr:row>
      <xdr:rowOff>104774</xdr:rowOff>
    </xdr:from>
    <xdr:ext cx="328295" cy="1855764"/>
    <xdr:sp macro="" textlink="">
      <xdr:nvSpPr>
        <xdr:cNvPr id="5" name="Прямоугольник 4"/>
        <xdr:cNvSpPr/>
      </xdr:nvSpPr>
      <xdr:spPr>
        <a:xfrm rot="17895678">
          <a:off x="217341" y="7564583"/>
          <a:ext cx="1855764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www.lg-kirpich.ru</a:t>
          </a:r>
          <a:endParaRPr lang="ru-RU" sz="1600" b="0" cap="none" spc="50">
            <a:ln w="25400" cmpd="sng">
              <a:noFill/>
              <a:prstDash val="solid"/>
            </a:ln>
            <a:solidFill>
              <a:srgbClr val="FF0000">
                <a:alpha val="50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4381499</xdr:colOff>
      <xdr:row>46</xdr:row>
      <xdr:rowOff>152400</xdr:rowOff>
    </xdr:from>
    <xdr:ext cx="328295" cy="1855764"/>
    <xdr:sp macro="" textlink="">
      <xdr:nvSpPr>
        <xdr:cNvPr id="6" name="Прямоугольник 5"/>
        <xdr:cNvSpPr/>
      </xdr:nvSpPr>
      <xdr:spPr>
        <a:xfrm rot="17895678">
          <a:off x="3836840" y="9393384"/>
          <a:ext cx="1855764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www.lg-kirpich.ru</a:t>
          </a:r>
          <a:endParaRPr lang="ru-RU" sz="1600" b="0" cap="none" spc="50">
            <a:ln w="25400" cmpd="sng">
              <a:noFill/>
              <a:prstDash val="solid"/>
            </a:ln>
            <a:solidFill>
              <a:srgbClr val="FF0000">
                <a:alpha val="50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1523999</xdr:colOff>
      <xdr:row>57</xdr:row>
      <xdr:rowOff>38100</xdr:rowOff>
    </xdr:from>
    <xdr:ext cx="328295" cy="1855764"/>
    <xdr:sp macro="" textlink="">
      <xdr:nvSpPr>
        <xdr:cNvPr id="7" name="Прямоугольник 6"/>
        <xdr:cNvSpPr/>
      </xdr:nvSpPr>
      <xdr:spPr>
        <a:xfrm rot="17895678">
          <a:off x="979340" y="11155509"/>
          <a:ext cx="1855764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www.lg-kirpich.ru</a:t>
          </a:r>
          <a:endParaRPr lang="ru-RU" sz="1600" b="0" cap="none" spc="50">
            <a:ln w="25400" cmpd="sng">
              <a:noFill/>
              <a:prstDash val="solid"/>
            </a:ln>
            <a:solidFill>
              <a:srgbClr val="FF0000">
                <a:alpha val="50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1057275</xdr:colOff>
      <xdr:row>25</xdr:row>
      <xdr:rowOff>133351</xdr:rowOff>
    </xdr:from>
    <xdr:ext cx="328295" cy="1935979"/>
    <xdr:sp macro="" textlink="">
      <xdr:nvSpPr>
        <xdr:cNvPr id="9" name="Прямоугольник 8"/>
        <xdr:cNvSpPr/>
      </xdr:nvSpPr>
      <xdr:spPr>
        <a:xfrm rot="17895678">
          <a:off x="472508" y="5747318"/>
          <a:ext cx="1935979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+7-920-011-00-22</a:t>
          </a:r>
        </a:p>
      </xdr:txBody>
    </xdr:sp>
    <xdr:clientData/>
  </xdr:oneCellAnchor>
  <xdr:oneCellAnchor>
    <xdr:from>
      <xdr:col>1</xdr:col>
      <xdr:colOff>3667126</xdr:colOff>
      <xdr:row>36</xdr:row>
      <xdr:rowOff>152399</xdr:rowOff>
    </xdr:from>
    <xdr:ext cx="328295" cy="1935979"/>
    <xdr:sp macro="" textlink="">
      <xdr:nvSpPr>
        <xdr:cNvPr id="10" name="Прямоугольник 9"/>
        <xdr:cNvSpPr/>
      </xdr:nvSpPr>
      <xdr:spPr>
        <a:xfrm rot="17895678">
          <a:off x="3082359" y="7652316"/>
          <a:ext cx="1935979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+7-920-011-00-22</a:t>
          </a:r>
        </a:p>
      </xdr:txBody>
    </xdr:sp>
    <xdr:clientData/>
  </xdr:oneCellAnchor>
  <xdr:oneCellAnchor>
    <xdr:from>
      <xdr:col>1</xdr:col>
      <xdr:colOff>1209672</xdr:colOff>
      <xdr:row>47</xdr:row>
      <xdr:rowOff>19052</xdr:rowOff>
    </xdr:from>
    <xdr:ext cx="328295" cy="1935979"/>
    <xdr:sp macro="" textlink="">
      <xdr:nvSpPr>
        <xdr:cNvPr id="11" name="Прямоугольник 10"/>
        <xdr:cNvSpPr/>
      </xdr:nvSpPr>
      <xdr:spPr>
        <a:xfrm rot="17895678">
          <a:off x="624905" y="9471594"/>
          <a:ext cx="1935979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+7-920-011-00-22</a:t>
          </a:r>
        </a:p>
      </xdr:txBody>
    </xdr:sp>
    <xdr:clientData/>
  </xdr:oneCellAnchor>
  <xdr:oneCellAnchor>
    <xdr:from>
      <xdr:col>1</xdr:col>
      <xdr:colOff>5029199</xdr:colOff>
      <xdr:row>57</xdr:row>
      <xdr:rowOff>66675</xdr:rowOff>
    </xdr:from>
    <xdr:ext cx="328295" cy="1935979"/>
    <xdr:sp macro="" textlink="">
      <xdr:nvSpPr>
        <xdr:cNvPr id="12" name="Прямоугольник 11"/>
        <xdr:cNvSpPr/>
      </xdr:nvSpPr>
      <xdr:spPr>
        <a:xfrm rot="17895678">
          <a:off x="4063432" y="11224192"/>
          <a:ext cx="1935979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1600" b="0" cap="none" spc="50">
              <a:ln w="25400" cmpd="sng">
                <a:noFill/>
                <a:prstDash val="solid"/>
              </a:ln>
              <a:solidFill>
                <a:srgbClr val="FF0000">
                  <a:alpha val="50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+7-920-011-00-22</a:t>
          </a:r>
        </a:p>
      </xdr:txBody>
    </xdr:sp>
    <xdr:clientData/>
  </xdr:oneCellAnchor>
  <xdr:oneCellAnchor>
    <xdr:from>
      <xdr:col>1</xdr:col>
      <xdr:colOff>2647950</xdr:colOff>
      <xdr:row>16</xdr:row>
      <xdr:rowOff>28575</xdr:rowOff>
    </xdr:from>
    <xdr:ext cx="1219436" cy="7224158"/>
    <xdr:sp macro="" textlink="">
      <xdr:nvSpPr>
        <xdr:cNvPr id="15" name="Прямоугольник 14"/>
        <xdr:cNvSpPr/>
      </xdr:nvSpPr>
      <xdr:spPr>
        <a:xfrm rot="17895678">
          <a:off x="-135336" y="6383736"/>
          <a:ext cx="7224158" cy="12194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200" b="1" cap="none" spc="50">
              <a:ln w="25400" cmpd="sng">
                <a:solidFill>
                  <a:srgbClr val="FF0000">
                    <a:alpha val="25000"/>
                  </a:srgbClr>
                </a:solidFill>
                <a:prstDash val="solid"/>
              </a:ln>
              <a:solidFill>
                <a:schemeClr val="bg1">
                  <a:lumMod val="75000"/>
                  <a:alpha val="1000"/>
                </a:scheme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www.lg-kirpich.ru</a:t>
          </a:r>
          <a:endParaRPr lang="ru-RU" sz="7200" b="1" cap="none" spc="50">
            <a:ln w="25400" cmpd="sng">
              <a:solidFill>
                <a:srgbClr val="FF0000">
                  <a:alpha val="25000"/>
                </a:srgbClr>
              </a:solidFill>
              <a:prstDash val="solid"/>
            </a:ln>
            <a:solidFill>
              <a:schemeClr val="bg1">
                <a:lumMod val="75000"/>
                <a:alpha val="1000"/>
              </a:scheme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twoCellAnchor editAs="oneCell">
    <xdr:from>
      <xdr:col>1</xdr:col>
      <xdr:colOff>142875</xdr:colOff>
      <xdr:row>0</xdr:row>
      <xdr:rowOff>104774</xdr:rowOff>
    </xdr:from>
    <xdr:to>
      <xdr:col>1</xdr:col>
      <xdr:colOff>1714500</xdr:colOff>
      <xdr:row>5</xdr:row>
      <xdr:rowOff>152399</xdr:rowOff>
    </xdr:to>
    <xdr:pic>
      <xdr:nvPicPr>
        <xdr:cNvPr id="16" name="Рисунок 1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4774"/>
          <a:ext cx="1571625" cy="1438275"/>
        </a:xfrm>
        <a:prstGeom prst="rect">
          <a:avLst/>
        </a:prstGeom>
        <a:noFill/>
        <a:effectLst>
          <a:glow rad="190500">
            <a:srgbClr val="0000FF">
              <a:alpha val="50000"/>
            </a:srgbClr>
          </a:glow>
        </a:effectLst>
        <a:extLst/>
      </xdr:spPr>
    </xdr:pic>
    <xdr:clientData/>
  </xdr:twoCellAnchor>
  <xdr:oneCellAnchor>
    <xdr:from>
      <xdr:col>0</xdr:col>
      <xdr:colOff>214354</xdr:colOff>
      <xdr:row>0</xdr:row>
      <xdr:rowOff>231544</xdr:rowOff>
    </xdr:from>
    <xdr:ext cx="1047743" cy="280205"/>
    <xdr:sp macro="" textlink="">
      <xdr:nvSpPr>
        <xdr:cNvPr id="17" name="TextBox 16"/>
        <xdr:cNvSpPr txBox="1"/>
      </xdr:nvSpPr>
      <xdr:spPr>
        <a:xfrm rot="18980349">
          <a:off x="214354" y="231544"/>
          <a:ext cx="104774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lg-kirpich.ru</a:t>
          </a:r>
          <a:endParaRPr lang="ru-RU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lg-kirpich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D80"/>
  <sheetViews>
    <sheetView view="pageBreakPreview" topLeftCell="A37" zoomScaleNormal="100" zoomScaleSheetLayoutView="100" workbookViewId="0">
      <selection activeCell="D54" sqref="D54"/>
    </sheetView>
  </sheetViews>
  <sheetFormatPr defaultRowHeight="12.75" x14ac:dyDescent="0.2"/>
  <cols>
    <col min="1" max="1" width="63.7109375" customWidth="1"/>
    <col min="2" max="2" width="20.28515625" customWidth="1"/>
    <col min="3" max="3" width="11.7109375" customWidth="1"/>
    <col min="4" max="4" width="11" customWidth="1"/>
  </cols>
  <sheetData>
    <row r="2" spans="1:4" x14ac:dyDescent="0.2">
      <c r="A2" s="75" t="s">
        <v>69</v>
      </c>
      <c r="B2" s="76"/>
      <c r="C2" s="76"/>
      <c r="D2" s="76"/>
    </row>
    <row r="3" spans="1:4" x14ac:dyDescent="0.2">
      <c r="A3" s="76"/>
      <c r="B3" s="76"/>
      <c r="C3" s="76"/>
      <c r="D3" s="76"/>
    </row>
    <row r="4" spans="1:4" ht="15" x14ac:dyDescent="0.25">
      <c r="A4" s="77" t="s">
        <v>80</v>
      </c>
      <c r="B4" s="77"/>
      <c r="C4" s="77"/>
      <c r="D4" s="77"/>
    </row>
    <row r="5" spans="1:4" ht="15" x14ac:dyDescent="0.25">
      <c r="A5" s="77"/>
      <c r="B5" s="77"/>
      <c r="C5" s="77"/>
      <c r="D5" s="77"/>
    </row>
    <row r="6" spans="1:4" x14ac:dyDescent="0.2">
      <c r="A6" s="1"/>
      <c r="B6" s="1"/>
      <c r="C6" s="1"/>
      <c r="D6" s="1"/>
    </row>
    <row r="7" spans="1:4" x14ac:dyDescent="0.2">
      <c r="A7" s="1" t="s">
        <v>41</v>
      </c>
      <c r="B7" s="1"/>
      <c r="C7" s="1"/>
      <c r="D7" s="27"/>
    </row>
    <row r="8" spans="1:4" x14ac:dyDescent="0.2">
      <c r="A8" s="1" t="s">
        <v>45</v>
      </c>
      <c r="B8" s="1"/>
      <c r="C8" s="1"/>
      <c r="D8" s="31"/>
    </row>
    <row r="9" spans="1:4" x14ac:dyDescent="0.2">
      <c r="A9" s="1" t="s">
        <v>46</v>
      </c>
      <c r="B9" s="1"/>
      <c r="C9" s="1"/>
      <c r="D9" s="1"/>
    </row>
    <row r="10" spans="1:4" x14ac:dyDescent="0.2">
      <c r="A10" s="1" t="s">
        <v>75</v>
      </c>
      <c r="B10" s="1"/>
      <c r="C10" s="1"/>
      <c r="D10" s="1"/>
    </row>
    <row r="11" spans="1:4" x14ac:dyDescent="0.2">
      <c r="A11" s="8" t="s">
        <v>0</v>
      </c>
      <c r="B11" s="1"/>
      <c r="C11" s="1"/>
      <c r="D11" s="1"/>
    </row>
    <row r="12" spans="1:4" x14ac:dyDescent="0.2">
      <c r="A12" s="32" t="s">
        <v>1</v>
      </c>
      <c r="B12" s="32" t="s">
        <v>2</v>
      </c>
      <c r="C12" s="2"/>
      <c r="D12" s="1"/>
    </row>
    <row r="13" spans="1:4" x14ac:dyDescent="0.2">
      <c r="A13" s="3" t="s">
        <v>52</v>
      </c>
      <c r="B13" s="18">
        <v>5500</v>
      </c>
      <c r="C13" s="4"/>
      <c r="D13" s="1"/>
    </row>
    <row r="14" spans="1:4" x14ac:dyDescent="0.2">
      <c r="A14" s="3" t="s">
        <v>60</v>
      </c>
      <c r="B14" s="18">
        <v>1500</v>
      </c>
      <c r="C14" s="4"/>
      <c r="D14" s="1"/>
    </row>
    <row r="15" spans="1:4" x14ac:dyDescent="0.2">
      <c r="A15" s="16" t="s">
        <v>63</v>
      </c>
      <c r="B15" s="18" t="s">
        <v>88</v>
      </c>
      <c r="C15" s="4"/>
      <c r="D15" s="1"/>
    </row>
    <row r="16" spans="1:4" x14ac:dyDescent="0.2">
      <c r="A16" t="s">
        <v>64</v>
      </c>
      <c r="B16" s="18">
        <v>65</v>
      </c>
      <c r="C16" s="4"/>
      <c r="D16" s="1"/>
    </row>
    <row r="17" spans="1:4" x14ac:dyDescent="0.2">
      <c r="A17" s="3" t="s">
        <v>3</v>
      </c>
      <c r="B17" s="18">
        <v>15000</v>
      </c>
      <c r="C17" s="4"/>
      <c r="D17" s="1"/>
    </row>
    <row r="18" spans="1:4" x14ac:dyDescent="0.2">
      <c r="A18" s="3" t="s">
        <v>4</v>
      </c>
      <c r="B18" s="18">
        <v>20000</v>
      </c>
      <c r="C18" s="4"/>
      <c r="D18" s="1"/>
    </row>
    <row r="19" spans="1:4" x14ac:dyDescent="0.2">
      <c r="A19" s="3" t="s">
        <v>5</v>
      </c>
      <c r="B19" s="18">
        <v>15000</v>
      </c>
      <c r="C19" s="4"/>
      <c r="D19" s="1"/>
    </row>
    <row r="20" spans="1:4" x14ac:dyDescent="0.2">
      <c r="A20" s="3" t="s">
        <v>6</v>
      </c>
      <c r="B20" s="18">
        <v>20000</v>
      </c>
      <c r="C20" s="4"/>
      <c r="D20" s="1"/>
    </row>
    <row r="21" spans="1:4" x14ac:dyDescent="0.2">
      <c r="A21" s="3" t="s">
        <v>7</v>
      </c>
      <c r="B21" s="18">
        <v>4</v>
      </c>
      <c r="C21" s="4"/>
      <c r="D21" s="1"/>
    </row>
    <row r="22" spans="1:4" ht="28.5" customHeight="1" x14ac:dyDescent="0.2">
      <c r="A22" s="5" t="s">
        <v>8</v>
      </c>
      <c r="B22" s="18">
        <f>12000*7/12</f>
        <v>7000</v>
      </c>
      <c r="C22" s="4"/>
      <c r="D22" s="1"/>
    </row>
    <row r="23" spans="1:4" ht="13.5" customHeight="1" x14ac:dyDescent="0.2">
      <c r="A23" s="5" t="s">
        <v>9</v>
      </c>
      <c r="B23" s="18">
        <v>2000</v>
      </c>
      <c r="C23" s="4"/>
      <c r="D23" s="1"/>
    </row>
    <row r="24" spans="1:4" x14ac:dyDescent="0.2">
      <c r="A24" s="3" t="s">
        <v>10</v>
      </c>
      <c r="B24" s="18">
        <v>1500</v>
      </c>
      <c r="C24" s="4"/>
      <c r="D24" s="1"/>
    </row>
    <row r="25" spans="1:4" ht="12" customHeight="1" x14ac:dyDescent="0.2">
      <c r="A25" s="5" t="s">
        <v>11</v>
      </c>
      <c r="B25" s="19"/>
      <c r="C25" s="4"/>
      <c r="D25" s="1"/>
    </row>
    <row r="26" spans="1:4" ht="12.75" customHeight="1" x14ac:dyDescent="0.2">
      <c r="A26" s="1"/>
      <c r="B26" s="20"/>
      <c r="C26" s="1"/>
      <c r="D26" s="1"/>
    </row>
    <row r="27" spans="1:4" ht="12.75" customHeight="1" x14ac:dyDescent="0.2">
      <c r="A27" s="1"/>
      <c r="B27" s="1"/>
      <c r="C27" s="1"/>
      <c r="D27" s="1"/>
    </row>
    <row r="28" spans="1:4" ht="12.75" customHeight="1" x14ac:dyDescent="0.2">
      <c r="A28" s="8" t="s">
        <v>12</v>
      </c>
      <c r="B28" s="1"/>
      <c r="C28" s="1"/>
      <c r="D28" s="1"/>
    </row>
    <row r="29" spans="1:4" ht="12.75" customHeight="1" x14ac:dyDescent="0.2">
      <c r="A29" s="33" t="s">
        <v>13</v>
      </c>
      <c r="B29" s="33" t="s">
        <v>74</v>
      </c>
      <c r="C29" s="1"/>
    </row>
    <row r="30" spans="1:4" ht="12.75" customHeight="1" x14ac:dyDescent="0.2">
      <c r="A30" s="6" t="s">
        <v>47</v>
      </c>
      <c r="B30" s="21">
        <v>40</v>
      </c>
      <c r="C30" s="1"/>
    </row>
    <row r="31" spans="1:4" ht="12.75" customHeight="1" x14ac:dyDescent="0.2">
      <c r="A31" s="6" t="s">
        <v>15</v>
      </c>
      <c r="B31" s="22">
        <v>30</v>
      </c>
      <c r="C31" s="1"/>
    </row>
    <row r="32" spans="1:4" ht="12.75" customHeight="1" x14ac:dyDescent="0.2">
      <c r="A32" s="6" t="s">
        <v>48</v>
      </c>
      <c r="B32" s="22">
        <v>1000</v>
      </c>
      <c r="C32" s="1"/>
    </row>
    <row r="33" spans="1:4" ht="12.75" customHeight="1" x14ac:dyDescent="0.2">
      <c r="A33" s="6" t="s">
        <v>16</v>
      </c>
      <c r="B33" s="22">
        <v>2</v>
      </c>
      <c r="C33" s="1"/>
    </row>
    <row r="34" spans="1:4" ht="12.75" customHeight="1" x14ac:dyDescent="0.2">
      <c r="A34" s="6" t="s">
        <v>17</v>
      </c>
      <c r="B34" s="22">
        <v>1</v>
      </c>
      <c r="C34" s="1"/>
    </row>
    <row r="35" spans="1:4" ht="12.75" customHeight="1" x14ac:dyDescent="0.2">
      <c r="A35" s="6" t="s">
        <v>42</v>
      </c>
      <c r="B35" s="22">
        <v>1</v>
      </c>
      <c r="C35" s="1"/>
    </row>
    <row r="36" spans="1:4" ht="12.75" customHeight="1" x14ac:dyDescent="0.2">
      <c r="A36" s="3" t="s">
        <v>18</v>
      </c>
      <c r="B36" s="18">
        <v>12</v>
      </c>
      <c r="C36" s="1"/>
    </row>
    <row r="37" spans="1:4" x14ac:dyDescent="0.2">
      <c r="A37" s="1"/>
      <c r="B37" s="1"/>
      <c r="C37" s="1"/>
      <c r="D37" s="1"/>
    </row>
    <row r="38" spans="1:4" x14ac:dyDescent="0.2">
      <c r="A38" s="8" t="s">
        <v>19</v>
      </c>
      <c r="B38" s="1"/>
      <c r="C38" s="1"/>
      <c r="D38" s="1"/>
    </row>
    <row r="39" spans="1:4" x14ac:dyDescent="0.2">
      <c r="A39" s="32" t="s">
        <v>20</v>
      </c>
      <c r="B39" s="33" t="s">
        <v>14</v>
      </c>
      <c r="C39" s="32" t="s">
        <v>21</v>
      </c>
      <c r="D39" s="32" t="s">
        <v>22</v>
      </c>
    </row>
    <row r="40" spans="1:4" x14ac:dyDescent="0.2">
      <c r="A40" s="3" t="s">
        <v>77</v>
      </c>
      <c r="B40" s="3">
        <v>40</v>
      </c>
      <c r="C40" s="19">
        <v>750</v>
      </c>
      <c r="D40" s="19">
        <f t="shared" ref="D40:D46" si="0">B40*C40</f>
        <v>30000</v>
      </c>
    </row>
    <row r="41" spans="1:4" x14ac:dyDescent="0.2">
      <c r="A41" s="3" t="s">
        <v>55</v>
      </c>
      <c r="B41" s="3">
        <v>1</v>
      </c>
      <c r="C41" s="19">
        <v>19800</v>
      </c>
      <c r="D41" s="19">
        <f t="shared" si="0"/>
        <v>19800</v>
      </c>
    </row>
    <row r="42" spans="1:4" x14ac:dyDescent="0.2">
      <c r="A42" s="3" t="s">
        <v>56</v>
      </c>
      <c r="B42" s="3">
        <v>100</v>
      </c>
      <c r="C42" s="19">
        <v>200</v>
      </c>
      <c r="D42" s="19">
        <f t="shared" si="0"/>
        <v>20000</v>
      </c>
    </row>
    <row r="43" spans="1:4" x14ac:dyDescent="0.2">
      <c r="A43" s="3" t="s">
        <v>54</v>
      </c>
      <c r="B43" s="3">
        <v>1</v>
      </c>
      <c r="C43" s="19">
        <v>15000</v>
      </c>
      <c r="D43" s="19">
        <f t="shared" si="0"/>
        <v>15000</v>
      </c>
    </row>
    <row r="44" spans="1:4" x14ac:dyDescent="0.2">
      <c r="A44" s="3" t="s">
        <v>57</v>
      </c>
      <c r="B44" s="3">
        <v>1</v>
      </c>
      <c r="C44" s="19">
        <v>7000</v>
      </c>
      <c r="D44" s="19">
        <f t="shared" si="0"/>
        <v>7000</v>
      </c>
    </row>
    <row r="45" spans="1:4" x14ac:dyDescent="0.2">
      <c r="A45" s="3" t="s">
        <v>58</v>
      </c>
      <c r="B45" s="3">
        <v>1</v>
      </c>
      <c r="C45" s="19">
        <v>1500</v>
      </c>
      <c r="D45" s="19">
        <f>B45*C45</f>
        <v>1500</v>
      </c>
    </row>
    <row r="46" spans="1:4" x14ac:dyDescent="0.2">
      <c r="A46" s="3" t="s">
        <v>59</v>
      </c>
      <c r="B46" s="3">
        <v>1</v>
      </c>
      <c r="C46" s="19">
        <v>12000</v>
      </c>
      <c r="D46" s="19">
        <f t="shared" si="0"/>
        <v>12000</v>
      </c>
    </row>
    <row r="47" spans="1:4" x14ac:dyDescent="0.2">
      <c r="A47" s="1"/>
      <c r="B47" s="1"/>
      <c r="C47" s="7" t="s">
        <v>23</v>
      </c>
      <c r="D47" s="20">
        <f>SUM(D40:D46)</f>
        <v>105300</v>
      </c>
    </row>
    <row r="48" spans="1:4" x14ac:dyDescent="0.2">
      <c r="A48" s="1"/>
      <c r="B48" s="1"/>
      <c r="C48" s="1"/>
      <c r="D48" s="1"/>
    </row>
    <row r="49" spans="1:4" x14ac:dyDescent="0.2">
      <c r="A49" s="78" t="s">
        <v>81</v>
      </c>
      <c r="B49" s="78"/>
      <c r="C49" s="78"/>
      <c r="D49" s="78"/>
    </row>
    <row r="50" spans="1:4" ht="12" customHeight="1" x14ac:dyDescent="0.2">
      <c r="A50" s="36" t="s">
        <v>24</v>
      </c>
      <c r="B50" s="37" t="s">
        <v>49</v>
      </c>
      <c r="C50" s="36" t="s">
        <v>21</v>
      </c>
      <c r="D50" s="36" t="s">
        <v>22</v>
      </c>
    </row>
    <row r="51" spans="1:4" ht="12.75" customHeight="1" x14ac:dyDescent="0.2">
      <c r="A51" s="28" t="s">
        <v>25</v>
      </c>
      <c r="B51" s="34">
        <v>23</v>
      </c>
      <c r="C51" s="35">
        <f>B13/1000</f>
        <v>5.5</v>
      </c>
      <c r="D51" s="35">
        <f>C51*B51</f>
        <v>126.5</v>
      </c>
    </row>
    <row r="52" spans="1:4" x14ac:dyDescent="0.2">
      <c r="A52" s="3" t="s">
        <v>61</v>
      </c>
      <c r="B52" s="29">
        <v>40</v>
      </c>
      <c r="C52" s="30">
        <v>0.56999999999999995</v>
      </c>
      <c r="D52" s="30">
        <f>C52*B52</f>
        <v>22.799999999999997</v>
      </c>
    </row>
    <row r="53" spans="1:4" x14ac:dyDescent="0.2">
      <c r="A53" s="16" t="s">
        <v>62</v>
      </c>
      <c r="B53" s="29">
        <v>0.3</v>
      </c>
      <c r="C53" s="30" t="s">
        <v>88</v>
      </c>
      <c r="D53" s="30"/>
    </row>
    <row r="54" spans="1:4" x14ac:dyDescent="0.2">
      <c r="A54" s="16" t="s">
        <v>65</v>
      </c>
      <c r="B54" s="29">
        <v>0.4</v>
      </c>
      <c r="C54" s="30">
        <f>B16</f>
        <v>65</v>
      </c>
      <c r="D54" s="30">
        <f>C54*B54</f>
        <v>26</v>
      </c>
    </row>
    <row r="55" spans="1:4" x14ac:dyDescent="0.2">
      <c r="A55" s="10"/>
      <c r="B55" s="10"/>
      <c r="C55" s="11" t="s">
        <v>23</v>
      </c>
      <c r="D55" s="23">
        <f>SUM(D51:D54)</f>
        <v>175.3</v>
      </c>
    </row>
    <row r="56" spans="1:4" x14ac:dyDescent="0.2">
      <c r="A56" s="1"/>
      <c r="B56" s="1"/>
      <c r="C56" s="1"/>
      <c r="D56" s="1"/>
    </row>
    <row r="57" spans="1:4" x14ac:dyDescent="0.2">
      <c r="A57" s="9" t="s">
        <v>50</v>
      </c>
      <c r="B57" s="9"/>
      <c r="C57" s="9"/>
      <c r="D57" s="12"/>
    </row>
    <row r="58" spans="1:4" x14ac:dyDescent="0.2">
      <c r="A58" s="33" t="s">
        <v>26</v>
      </c>
      <c r="B58" s="33"/>
      <c r="C58" s="33" t="s">
        <v>27</v>
      </c>
      <c r="D58" s="13"/>
    </row>
    <row r="59" spans="1:4" ht="12.75" customHeight="1" x14ac:dyDescent="0.2">
      <c r="A59" s="14" t="s">
        <v>28</v>
      </c>
      <c r="B59" s="15"/>
      <c r="C59" s="24">
        <f>D55*B30*B31</f>
        <v>210360</v>
      </c>
      <c r="D59" s="13"/>
    </row>
    <row r="60" spans="1:4" ht="12.75" customHeight="1" x14ac:dyDescent="0.2">
      <c r="A60" s="14" t="s">
        <v>29</v>
      </c>
      <c r="B60" s="15"/>
      <c r="C60" s="24">
        <f>B17*B33</f>
        <v>30000</v>
      </c>
      <c r="D60" s="13"/>
    </row>
    <row r="61" spans="1:4" ht="12.75" customHeight="1" x14ac:dyDescent="0.2">
      <c r="A61" s="14" t="s">
        <v>30</v>
      </c>
      <c r="B61" s="15"/>
      <c r="C61" s="24">
        <f>B18*B34</f>
        <v>20000</v>
      </c>
      <c r="D61" s="13"/>
    </row>
    <row r="62" spans="1:4" ht="12.75" customHeight="1" x14ac:dyDescent="0.2">
      <c r="A62" s="14" t="s">
        <v>43</v>
      </c>
      <c r="B62" s="15"/>
      <c r="C62" s="24">
        <f>B35*B19</f>
        <v>15000</v>
      </c>
      <c r="D62" s="13"/>
    </row>
    <row r="63" spans="1:4" ht="12.75" customHeight="1" x14ac:dyDescent="0.2">
      <c r="A63" s="14" t="s">
        <v>31</v>
      </c>
      <c r="B63" s="15"/>
      <c r="C63" s="24">
        <v>13700</v>
      </c>
      <c r="D63" s="1"/>
    </row>
    <row r="64" spans="1:4" ht="12.75" customHeight="1" x14ac:dyDescent="0.2">
      <c r="A64" s="14" t="s">
        <v>32</v>
      </c>
      <c r="B64" s="15"/>
      <c r="C64" s="24">
        <f>B20</f>
        <v>20000</v>
      </c>
      <c r="D64" s="1"/>
    </row>
    <row r="65" spans="1:4" ht="12.75" customHeight="1" x14ac:dyDescent="0.2">
      <c r="A65" s="14" t="s">
        <v>33</v>
      </c>
      <c r="B65" s="15"/>
      <c r="C65" s="24">
        <f>B22</f>
        <v>7000</v>
      </c>
      <c r="D65" s="1"/>
    </row>
    <row r="66" spans="1:4" ht="12.75" customHeight="1" x14ac:dyDescent="0.2">
      <c r="A66" s="14" t="s">
        <v>34</v>
      </c>
      <c r="B66" s="15"/>
      <c r="C66" s="24">
        <f>B21*B36*B31</f>
        <v>1440</v>
      </c>
      <c r="D66" s="1"/>
    </row>
    <row r="67" spans="1:4" ht="12.75" customHeight="1" x14ac:dyDescent="0.2">
      <c r="A67" s="5" t="s">
        <v>9</v>
      </c>
      <c r="B67" s="16"/>
      <c r="C67" s="25">
        <f>B23</f>
        <v>2000</v>
      </c>
    </row>
    <row r="68" spans="1:4" x14ac:dyDescent="0.2">
      <c r="A68" s="3" t="s">
        <v>10</v>
      </c>
      <c r="B68" s="16"/>
      <c r="C68" s="25">
        <f>B24</f>
        <v>1500</v>
      </c>
    </row>
    <row r="69" spans="1:4" x14ac:dyDescent="0.2">
      <c r="C69" s="20">
        <f>SUM(C59:C68)</f>
        <v>321000</v>
      </c>
    </row>
    <row r="70" spans="1:4" x14ac:dyDescent="0.2">
      <c r="C70" s="17"/>
    </row>
    <row r="71" spans="1:4" x14ac:dyDescent="0.2">
      <c r="A71" s="8" t="s">
        <v>35</v>
      </c>
    </row>
    <row r="72" spans="1:4" x14ac:dyDescent="0.2">
      <c r="A72" s="32" t="s">
        <v>36</v>
      </c>
      <c r="B72" s="32" t="s">
        <v>22</v>
      </c>
    </row>
    <row r="73" spans="1:4" x14ac:dyDescent="0.2">
      <c r="A73" s="16" t="s">
        <v>37</v>
      </c>
      <c r="B73" s="25">
        <f>D47</f>
        <v>105300</v>
      </c>
    </row>
    <row r="74" spans="1:4" x14ac:dyDescent="0.2">
      <c r="A74" s="16" t="s">
        <v>51</v>
      </c>
      <c r="B74" s="25">
        <f>B30*B31*B32</f>
        <v>1200000</v>
      </c>
    </row>
    <row r="75" spans="1:4" x14ac:dyDescent="0.2">
      <c r="A75" s="16" t="s">
        <v>38</v>
      </c>
      <c r="B75" s="25">
        <f>C69</f>
        <v>321000</v>
      </c>
    </row>
    <row r="76" spans="1:4" x14ac:dyDescent="0.2">
      <c r="A76" s="16" t="s">
        <v>44</v>
      </c>
      <c r="B76" s="25">
        <f>B74-B75</f>
        <v>879000</v>
      </c>
    </row>
    <row r="77" spans="1:4" x14ac:dyDescent="0.2">
      <c r="A77" s="16" t="s">
        <v>39</v>
      </c>
      <c r="B77" s="26">
        <f>D47/B76</f>
        <v>0.11979522184300341</v>
      </c>
    </row>
    <row r="79" spans="1:4" ht="13.5" thickBot="1" x14ac:dyDescent="0.25">
      <c r="A79" s="73" t="s">
        <v>70</v>
      </c>
      <c r="B79" s="74"/>
    </row>
    <row r="80" spans="1:4" ht="13.5" customHeight="1" thickBot="1" x14ac:dyDescent="0.25">
      <c r="A80" s="74"/>
      <c r="B80" s="74"/>
      <c r="C80" s="38">
        <f>D47/B76</f>
        <v>0.11979522184300341</v>
      </c>
      <c r="D80" s="39" t="s">
        <v>40</v>
      </c>
    </row>
  </sheetData>
  <mergeCells count="5">
    <mergeCell ref="A79:B80"/>
    <mergeCell ref="A2:D3"/>
    <mergeCell ref="A4:D4"/>
    <mergeCell ref="A5:D5"/>
    <mergeCell ref="A49:D49"/>
  </mergeCells>
  <phoneticPr fontId="11" type="noConversion"/>
  <pageMargins left="0.75" right="0.75" top="1" bottom="1" header="0.5" footer="0.5"/>
  <pageSetup paperSize="9" scale="67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D82"/>
  <sheetViews>
    <sheetView view="pageBreakPreview" topLeftCell="A49" zoomScaleNormal="100" zoomScaleSheetLayoutView="100" workbookViewId="0">
      <selection activeCell="D60" sqref="D60"/>
    </sheetView>
  </sheetViews>
  <sheetFormatPr defaultRowHeight="12.75" x14ac:dyDescent="0.2"/>
  <cols>
    <col min="1" max="1" width="64.85546875" customWidth="1"/>
    <col min="2" max="2" width="19.42578125" customWidth="1"/>
    <col min="3" max="3" width="14.7109375" customWidth="1"/>
    <col min="4" max="4" width="13.7109375" customWidth="1"/>
  </cols>
  <sheetData>
    <row r="2" spans="1:4" x14ac:dyDescent="0.2">
      <c r="A2" s="75" t="s">
        <v>72</v>
      </c>
      <c r="B2" s="76"/>
      <c r="C2" s="76"/>
      <c r="D2" s="76"/>
    </row>
    <row r="3" spans="1:4" x14ac:dyDescent="0.2">
      <c r="A3" s="76"/>
      <c r="B3" s="76"/>
      <c r="C3" s="76"/>
      <c r="D3" s="76"/>
    </row>
    <row r="4" spans="1:4" ht="15" x14ac:dyDescent="0.25">
      <c r="A4" s="77" t="s">
        <v>80</v>
      </c>
      <c r="B4" s="77"/>
      <c r="C4" s="77"/>
      <c r="D4" s="77"/>
    </row>
    <row r="5" spans="1:4" ht="15" x14ac:dyDescent="0.25">
      <c r="A5" s="77"/>
      <c r="B5" s="77"/>
      <c r="C5" s="77"/>
      <c r="D5" s="77"/>
    </row>
    <row r="6" spans="1:4" x14ac:dyDescent="0.2">
      <c r="A6" s="1"/>
      <c r="B6" s="1"/>
      <c r="C6" s="1"/>
      <c r="D6" s="1"/>
    </row>
    <row r="7" spans="1:4" x14ac:dyDescent="0.2">
      <c r="A7" s="1" t="s">
        <v>73</v>
      </c>
      <c r="B7" s="1"/>
      <c r="C7" s="1"/>
      <c r="D7" s="27"/>
    </row>
    <row r="8" spans="1:4" x14ac:dyDescent="0.2">
      <c r="A8" s="1" t="s">
        <v>45</v>
      </c>
      <c r="B8" s="1"/>
      <c r="C8" s="1"/>
      <c r="D8" s="31"/>
    </row>
    <row r="9" spans="1:4" x14ac:dyDescent="0.2">
      <c r="A9" s="1" t="s">
        <v>46</v>
      </c>
      <c r="B9" s="1"/>
      <c r="C9" s="1"/>
      <c r="D9" s="1"/>
    </row>
    <row r="10" spans="1:4" x14ac:dyDescent="0.2">
      <c r="A10" s="1" t="s">
        <v>75</v>
      </c>
      <c r="B10" s="1"/>
      <c r="C10" s="1"/>
      <c r="D10" s="1"/>
    </row>
    <row r="11" spans="1:4" x14ac:dyDescent="0.2">
      <c r="A11" s="8" t="s">
        <v>0</v>
      </c>
      <c r="B11" s="1"/>
      <c r="C11" s="1"/>
      <c r="D11" s="1"/>
    </row>
    <row r="12" spans="1:4" x14ac:dyDescent="0.2">
      <c r="A12" s="32" t="s">
        <v>1</v>
      </c>
      <c r="B12" s="32" t="s">
        <v>2</v>
      </c>
      <c r="C12" s="2"/>
      <c r="D12" s="1"/>
    </row>
    <row r="13" spans="1:4" x14ac:dyDescent="0.2">
      <c r="A13" s="3" t="s">
        <v>52</v>
      </c>
      <c r="B13" s="18">
        <v>5500</v>
      </c>
      <c r="C13" s="4"/>
      <c r="D13" s="1"/>
    </row>
    <row r="14" spans="1:4" x14ac:dyDescent="0.2">
      <c r="A14" s="3" t="s">
        <v>60</v>
      </c>
      <c r="B14" s="18">
        <v>1500</v>
      </c>
      <c r="C14" s="4"/>
      <c r="D14" s="1"/>
    </row>
    <row r="15" spans="1:4" x14ac:dyDescent="0.2">
      <c r="A15" s="16" t="s">
        <v>63</v>
      </c>
      <c r="B15" s="18" t="s">
        <v>89</v>
      </c>
      <c r="C15" s="4"/>
      <c r="D15" s="1"/>
    </row>
    <row r="16" spans="1:4" x14ac:dyDescent="0.2">
      <c r="A16" t="s">
        <v>64</v>
      </c>
      <c r="B16" s="40">
        <v>65</v>
      </c>
      <c r="C16" s="4"/>
      <c r="D16" s="1"/>
    </row>
    <row r="17" spans="1:4" x14ac:dyDescent="0.2">
      <c r="A17" s="16" t="s">
        <v>68</v>
      </c>
      <c r="B17" s="18">
        <v>5.5</v>
      </c>
      <c r="C17" s="4"/>
      <c r="D17" s="1"/>
    </row>
    <row r="18" spans="1:4" x14ac:dyDescent="0.2">
      <c r="A18" s="3" t="s">
        <v>3</v>
      </c>
      <c r="B18" s="18">
        <v>8000</v>
      </c>
      <c r="C18" s="4"/>
      <c r="D18" s="1"/>
    </row>
    <row r="19" spans="1:4" x14ac:dyDescent="0.2">
      <c r="A19" s="3" t="s">
        <v>4</v>
      </c>
      <c r="B19" s="18">
        <v>10000</v>
      </c>
      <c r="C19" s="4"/>
      <c r="D19" s="1"/>
    </row>
    <row r="20" spans="1:4" x14ac:dyDescent="0.2">
      <c r="A20" s="3" t="s">
        <v>5</v>
      </c>
      <c r="B20" s="18">
        <v>15000</v>
      </c>
      <c r="C20" s="4"/>
      <c r="D20" s="1"/>
    </row>
    <row r="21" spans="1:4" x14ac:dyDescent="0.2">
      <c r="A21" s="3" t="s">
        <v>6</v>
      </c>
      <c r="B21" s="18">
        <v>20000</v>
      </c>
      <c r="C21" s="4"/>
      <c r="D21" s="1"/>
    </row>
    <row r="22" spans="1:4" x14ac:dyDescent="0.2">
      <c r="A22" s="3" t="s">
        <v>7</v>
      </c>
      <c r="B22" s="18">
        <v>4</v>
      </c>
      <c r="C22" s="4"/>
      <c r="D22" s="1"/>
    </row>
    <row r="23" spans="1:4" ht="25.5" x14ac:dyDescent="0.2">
      <c r="A23" s="5" t="s">
        <v>8</v>
      </c>
      <c r="B23" s="18">
        <f>12000*7/12</f>
        <v>7000</v>
      </c>
      <c r="C23" s="4"/>
      <c r="D23" s="1"/>
    </row>
    <row r="24" spans="1:4" ht="25.5" x14ac:dyDescent="0.2">
      <c r="A24" s="5" t="s">
        <v>9</v>
      </c>
      <c r="B24" s="18">
        <v>2000</v>
      </c>
      <c r="C24" s="4"/>
      <c r="D24" s="1"/>
    </row>
    <row r="25" spans="1:4" x14ac:dyDescent="0.2">
      <c r="A25" s="3" t="s">
        <v>10</v>
      </c>
      <c r="B25" s="18">
        <v>1500</v>
      </c>
      <c r="C25" s="4"/>
      <c r="D25" s="1"/>
    </row>
    <row r="26" spans="1:4" ht="25.5" x14ac:dyDescent="0.2">
      <c r="A26" s="5" t="s">
        <v>11</v>
      </c>
      <c r="B26" s="19"/>
      <c r="C26" s="4"/>
      <c r="D26" s="1"/>
    </row>
    <row r="27" spans="1:4" x14ac:dyDescent="0.2">
      <c r="A27" s="1"/>
      <c r="B27" s="20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8" t="s">
        <v>12</v>
      </c>
      <c r="B29" s="1"/>
      <c r="C29" s="1"/>
      <c r="D29" s="1"/>
    </row>
    <row r="30" spans="1:4" x14ac:dyDescent="0.2">
      <c r="A30" s="33" t="s">
        <v>13</v>
      </c>
      <c r="B30" s="33" t="s">
        <v>74</v>
      </c>
      <c r="C30" s="1"/>
    </row>
    <row r="31" spans="1:4" x14ac:dyDescent="0.2">
      <c r="A31" s="6" t="s">
        <v>66</v>
      </c>
      <c r="B31" s="21">
        <v>50</v>
      </c>
      <c r="C31" s="1"/>
    </row>
    <row r="32" spans="1:4" x14ac:dyDescent="0.2">
      <c r="A32" s="6" t="s">
        <v>15</v>
      </c>
      <c r="B32" s="22">
        <v>30</v>
      </c>
      <c r="C32" s="1"/>
    </row>
    <row r="33" spans="1:4" x14ac:dyDescent="0.2">
      <c r="A33" s="6" t="s">
        <v>71</v>
      </c>
      <c r="B33" s="22">
        <v>700</v>
      </c>
      <c r="C33" s="1"/>
    </row>
    <row r="34" spans="1:4" x14ac:dyDescent="0.2">
      <c r="A34" s="6" t="s">
        <v>16</v>
      </c>
      <c r="B34" s="22">
        <v>2</v>
      </c>
      <c r="C34" s="1"/>
    </row>
    <row r="35" spans="1:4" x14ac:dyDescent="0.2">
      <c r="A35" s="6" t="s">
        <v>17</v>
      </c>
      <c r="B35" s="22">
        <v>1</v>
      </c>
      <c r="C35" s="1"/>
    </row>
    <row r="36" spans="1:4" x14ac:dyDescent="0.2">
      <c r="A36" s="6" t="s">
        <v>42</v>
      </c>
      <c r="B36" s="22">
        <v>1</v>
      </c>
      <c r="C36" s="1"/>
    </row>
    <row r="37" spans="1:4" x14ac:dyDescent="0.2">
      <c r="A37" s="3" t="s">
        <v>18</v>
      </c>
      <c r="B37" s="18">
        <v>12</v>
      </c>
      <c r="C37" s="1"/>
    </row>
    <row r="38" spans="1:4" x14ac:dyDescent="0.2">
      <c r="A38" s="1"/>
      <c r="B38" s="1"/>
      <c r="C38" s="1"/>
      <c r="D38" s="1"/>
    </row>
    <row r="39" spans="1:4" x14ac:dyDescent="0.2">
      <c r="A39" s="8" t="s">
        <v>19</v>
      </c>
      <c r="B39" s="1"/>
      <c r="C39" s="1"/>
      <c r="D39" s="1"/>
    </row>
    <row r="40" spans="1:4" x14ac:dyDescent="0.2">
      <c r="A40" s="32" t="s">
        <v>20</v>
      </c>
      <c r="B40" s="33" t="s">
        <v>14</v>
      </c>
      <c r="C40" s="32" t="s">
        <v>21</v>
      </c>
      <c r="D40" s="32" t="s">
        <v>22</v>
      </c>
    </row>
    <row r="41" spans="1:4" x14ac:dyDescent="0.2">
      <c r="A41" s="3" t="s">
        <v>53</v>
      </c>
      <c r="B41" s="3">
        <v>50</v>
      </c>
      <c r="C41" s="19">
        <v>750</v>
      </c>
      <c r="D41" s="19">
        <f t="shared" ref="D41:D47" si="0">B41*C41</f>
        <v>37500</v>
      </c>
    </row>
    <row r="42" spans="1:4" x14ac:dyDescent="0.2">
      <c r="A42" s="3" t="s">
        <v>55</v>
      </c>
      <c r="B42" s="3">
        <v>1</v>
      </c>
      <c r="C42" s="19">
        <v>19800</v>
      </c>
      <c r="D42" s="19">
        <f t="shared" si="0"/>
        <v>19800</v>
      </c>
    </row>
    <row r="43" spans="1:4" x14ac:dyDescent="0.2">
      <c r="A43" s="3" t="s">
        <v>56</v>
      </c>
      <c r="B43" s="3">
        <v>50</v>
      </c>
      <c r="C43" s="19">
        <v>200</v>
      </c>
      <c r="D43" s="19">
        <f t="shared" si="0"/>
        <v>10000</v>
      </c>
    </row>
    <row r="44" spans="1:4" x14ac:dyDescent="0.2">
      <c r="A44" s="3" t="s">
        <v>54</v>
      </c>
      <c r="B44" s="3">
        <v>1</v>
      </c>
      <c r="C44" s="19">
        <v>15000</v>
      </c>
      <c r="D44" s="19">
        <f t="shared" si="0"/>
        <v>15000</v>
      </c>
    </row>
    <row r="45" spans="1:4" x14ac:dyDescent="0.2">
      <c r="A45" s="3" t="s">
        <v>57</v>
      </c>
      <c r="B45" s="3">
        <v>1</v>
      </c>
      <c r="C45" s="19">
        <v>7000</v>
      </c>
      <c r="D45" s="19">
        <f t="shared" si="0"/>
        <v>7000</v>
      </c>
    </row>
    <row r="46" spans="1:4" x14ac:dyDescent="0.2">
      <c r="A46" s="3" t="s">
        <v>58</v>
      </c>
      <c r="B46" s="3">
        <v>1</v>
      </c>
      <c r="C46" s="19">
        <v>1500</v>
      </c>
      <c r="D46" s="19">
        <f>B46*C46</f>
        <v>1500</v>
      </c>
    </row>
    <row r="47" spans="1:4" x14ac:dyDescent="0.2">
      <c r="A47" s="3" t="s">
        <v>59</v>
      </c>
      <c r="B47" s="3">
        <v>1</v>
      </c>
      <c r="C47" s="19">
        <v>12000</v>
      </c>
      <c r="D47" s="19">
        <f t="shared" si="0"/>
        <v>12000</v>
      </c>
    </row>
    <row r="48" spans="1:4" x14ac:dyDescent="0.2">
      <c r="A48" s="1"/>
      <c r="B48" s="1"/>
      <c r="C48" s="7" t="s">
        <v>23</v>
      </c>
      <c r="D48" s="20">
        <f>SUM(D41:D47)</f>
        <v>102800</v>
      </c>
    </row>
    <row r="49" spans="1:4" x14ac:dyDescent="0.2">
      <c r="A49" s="1"/>
      <c r="B49" s="1"/>
      <c r="C49" s="1"/>
      <c r="D49" s="1"/>
    </row>
    <row r="50" spans="1:4" x14ac:dyDescent="0.2">
      <c r="A50" s="78" t="s">
        <v>82</v>
      </c>
      <c r="B50" s="78"/>
      <c r="C50" s="78"/>
      <c r="D50" s="78"/>
    </row>
    <row r="51" spans="1:4" x14ac:dyDescent="0.2">
      <c r="A51" s="36" t="s">
        <v>24</v>
      </c>
      <c r="B51" s="37" t="s">
        <v>83</v>
      </c>
      <c r="C51" s="36" t="s">
        <v>21</v>
      </c>
      <c r="D51" s="36" t="s">
        <v>22</v>
      </c>
    </row>
    <row r="52" spans="1:4" x14ac:dyDescent="0.2">
      <c r="A52" s="28" t="s">
        <v>25</v>
      </c>
      <c r="B52" s="34">
        <v>23</v>
      </c>
      <c r="C52" s="35">
        <f>B13/1000</f>
        <v>5.5</v>
      </c>
      <c r="D52" s="35">
        <f>C52*B52</f>
        <v>126.5</v>
      </c>
    </row>
    <row r="53" spans="1:4" x14ac:dyDescent="0.2">
      <c r="A53" s="3" t="s">
        <v>61</v>
      </c>
      <c r="B53" s="29">
        <v>53</v>
      </c>
      <c r="C53" s="30">
        <f>B14/1000</f>
        <v>1.5</v>
      </c>
      <c r="D53" s="30">
        <f>C53*B53</f>
        <v>79.5</v>
      </c>
    </row>
    <row r="54" spans="1:4" x14ac:dyDescent="0.2">
      <c r="A54" s="16" t="s">
        <v>62</v>
      </c>
      <c r="B54" s="29">
        <v>0.3</v>
      </c>
      <c r="C54" s="30" t="s">
        <v>88</v>
      </c>
      <c r="D54" s="30"/>
    </row>
    <row r="55" spans="1:4" x14ac:dyDescent="0.2">
      <c r="A55" s="16" t="s">
        <v>65</v>
      </c>
      <c r="B55" s="29">
        <v>0.3</v>
      </c>
      <c r="C55" s="30">
        <f>B16</f>
        <v>65</v>
      </c>
      <c r="D55" s="30">
        <f>C55*B55</f>
        <v>19.5</v>
      </c>
    </row>
    <row r="56" spans="1:4" x14ac:dyDescent="0.2">
      <c r="A56" s="16" t="s">
        <v>67</v>
      </c>
      <c r="B56" s="29">
        <v>3.6</v>
      </c>
      <c r="C56" s="30">
        <f>B17</f>
        <v>5.5</v>
      </c>
      <c r="D56" s="30">
        <f>C56*B56</f>
        <v>19.8</v>
      </c>
    </row>
    <row r="57" spans="1:4" x14ac:dyDescent="0.2">
      <c r="A57" s="10"/>
      <c r="B57" s="10"/>
      <c r="C57" s="11" t="s">
        <v>23</v>
      </c>
      <c r="D57" s="23">
        <f>SUM(D52:D56)</f>
        <v>245.3</v>
      </c>
    </row>
    <row r="58" spans="1:4" x14ac:dyDescent="0.2">
      <c r="A58" s="1"/>
      <c r="B58" s="1"/>
      <c r="C58" s="1"/>
      <c r="D58" s="1"/>
    </row>
    <row r="59" spans="1:4" x14ac:dyDescent="0.2">
      <c r="A59" s="9" t="s">
        <v>50</v>
      </c>
      <c r="B59" s="9"/>
      <c r="C59" s="9"/>
      <c r="D59" s="12"/>
    </row>
    <row r="60" spans="1:4" x14ac:dyDescent="0.2">
      <c r="A60" s="33" t="s">
        <v>26</v>
      </c>
      <c r="B60" s="33"/>
      <c r="C60" s="33" t="s">
        <v>27</v>
      </c>
      <c r="D60" s="13"/>
    </row>
    <row r="61" spans="1:4" x14ac:dyDescent="0.2">
      <c r="A61" s="14" t="s">
        <v>28</v>
      </c>
      <c r="B61" s="15"/>
      <c r="C61" s="24">
        <f>D57*B31*B32</f>
        <v>367950</v>
      </c>
      <c r="D61" s="13"/>
    </row>
    <row r="62" spans="1:4" x14ac:dyDescent="0.2">
      <c r="A62" s="14" t="s">
        <v>29</v>
      </c>
      <c r="B62" s="15"/>
      <c r="C62" s="24">
        <f>B18*B34</f>
        <v>16000</v>
      </c>
      <c r="D62" s="13"/>
    </row>
    <row r="63" spans="1:4" x14ac:dyDescent="0.2">
      <c r="A63" s="14" t="s">
        <v>30</v>
      </c>
      <c r="B63" s="15"/>
      <c r="C63" s="24">
        <f>B19*B35</f>
        <v>10000</v>
      </c>
      <c r="D63" s="13"/>
    </row>
    <row r="64" spans="1:4" x14ac:dyDescent="0.2">
      <c r="A64" s="14" t="s">
        <v>43</v>
      </c>
      <c r="B64" s="15"/>
      <c r="C64" s="24">
        <f>B36*B20</f>
        <v>15000</v>
      </c>
      <c r="D64" s="13"/>
    </row>
    <row r="65" spans="1:4" x14ac:dyDescent="0.2">
      <c r="A65" s="14" t="s">
        <v>31</v>
      </c>
      <c r="B65" s="15"/>
      <c r="C65" s="24">
        <v>13700</v>
      </c>
      <c r="D65" s="1"/>
    </row>
    <row r="66" spans="1:4" x14ac:dyDescent="0.2">
      <c r="A66" s="14" t="s">
        <v>32</v>
      </c>
      <c r="B66" s="15"/>
      <c r="C66" s="24">
        <f>B21</f>
        <v>20000</v>
      </c>
      <c r="D66" s="1"/>
    </row>
    <row r="67" spans="1:4" x14ac:dyDescent="0.2">
      <c r="A67" s="14" t="s">
        <v>33</v>
      </c>
      <c r="B67" s="15"/>
      <c r="C67" s="24">
        <f>B23</f>
        <v>7000</v>
      </c>
      <c r="D67" s="1"/>
    </row>
    <row r="68" spans="1:4" x14ac:dyDescent="0.2">
      <c r="A68" s="14" t="s">
        <v>34</v>
      </c>
      <c r="B68" s="15"/>
      <c r="C68" s="24">
        <f>B22*B37*B32</f>
        <v>1440</v>
      </c>
      <c r="D68" s="1"/>
    </row>
    <row r="69" spans="1:4" ht="25.5" x14ac:dyDescent="0.2">
      <c r="A69" s="5" t="s">
        <v>9</v>
      </c>
      <c r="B69" s="16"/>
      <c r="C69" s="25">
        <f>B24</f>
        <v>2000</v>
      </c>
    </row>
    <row r="70" spans="1:4" x14ac:dyDescent="0.2">
      <c r="A70" s="3" t="s">
        <v>10</v>
      </c>
      <c r="B70" s="16"/>
      <c r="C70" s="25">
        <f>B25</f>
        <v>1500</v>
      </c>
    </row>
    <row r="71" spans="1:4" x14ac:dyDescent="0.2">
      <c r="C71" s="20">
        <f>SUM(C61:C70)</f>
        <v>454590</v>
      </c>
    </row>
    <row r="72" spans="1:4" x14ac:dyDescent="0.2">
      <c r="C72" s="17"/>
    </row>
    <row r="73" spans="1:4" x14ac:dyDescent="0.2">
      <c r="A73" s="8" t="s">
        <v>35</v>
      </c>
    </row>
    <row r="74" spans="1:4" x14ac:dyDescent="0.2">
      <c r="A74" s="32" t="s">
        <v>36</v>
      </c>
      <c r="B74" s="32" t="s">
        <v>22</v>
      </c>
    </row>
    <row r="75" spans="1:4" x14ac:dyDescent="0.2">
      <c r="A75" s="16" t="s">
        <v>37</v>
      </c>
      <c r="B75" s="25">
        <f>D48</f>
        <v>102800</v>
      </c>
    </row>
    <row r="76" spans="1:4" x14ac:dyDescent="0.2">
      <c r="A76" s="16" t="s">
        <v>51</v>
      </c>
      <c r="B76" s="25">
        <f>B31*B32*B33</f>
        <v>1050000</v>
      </c>
    </row>
    <row r="77" spans="1:4" x14ac:dyDescent="0.2">
      <c r="A77" s="16" t="s">
        <v>38</v>
      </c>
      <c r="B77" s="25">
        <f>C71</f>
        <v>454590</v>
      </c>
    </row>
    <row r="78" spans="1:4" x14ac:dyDescent="0.2">
      <c r="A78" s="16" t="s">
        <v>44</v>
      </c>
      <c r="B78" s="25">
        <f>B76-B77</f>
        <v>595410</v>
      </c>
    </row>
    <row r="79" spans="1:4" x14ac:dyDescent="0.2">
      <c r="A79" s="16" t="s">
        <v>39</v>
      </c>
      <c r="B79" s="26">
        <f>D48/B78</f>
        <v>0.17265413748509431</v>
      </c>
    </row>
    <row r="81" spans="1:4" ht="13.5" thickBot="1" x14ac:dyDescent="0.25">
      <c r="A81" s="73" t="s">
        <v>79</v>
      </c>
      <c r="B81" s="74"/>
    </row>
    <row r="82" spans="1:4" ht="13.5" thickBot="1" x14ac:dyDescent="0.25">
      <c r="A82" s="74"/>
      <c r="B82" s="74"/>
      <c r="C82" s="38">
        <f>D48/B78</f>
        <v>0.17265413748509431</v>
      </c>
      <c r="D82" s="39" t="s">
        <v>40</v>
      </c>
    </row>
  </sheetData>
  <mergeCells count="5">
    <mergeCell ref="A81:B82"/>
    <mergeCell ref="A2:D3"/>
    <mergeCell ref="A4:D4"/>
    <mergeCell ref="A5:D5"/>
    <mergeCell ref="A50:D50"/>
  </mergeCells>
  <phoneticPr fontId="11" type="noConversion"/>
  <pageMargins left="0.75" right="0.75" top="1" bottom="1" header="0.5" footer="0.5"/>
  <pageSetup paperSize="9" scale="62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D82"/>
  <sheetViews>
    <sheetView view="pageBreakPreview" topLeftCell="A4" zoomScale="120" zoomScaleNormal="100" zoomScaleSheetLayoutView="120" workbookViewId="0">
      <selection activeCell="C56" sqref="C56"/>
    </sheetView>
  </sheetViews>
  <sheetFormatPr defaultRowHeight="12.75" x14ac:dyDescent="0.2"/>
  <cols>
    <col min="1" max="1" width="69.5703125" customWidth="1"/>
    <col min="2" max="2" width="15.5703125" customWidth="1"/>
    <col min="3" max="3" width="15" customWidth="1"/>
    <col min="4" max="4" width="12.7109375" customWidth="1"/>
  </cols>
  <sheetData>
    <row r="2" spans="1:4" x14ac:dyDescent="0.2">
      <c r="A2" s="75" t="s">
        <v>86</v>
      </c>
      <c r="B2" s="76"/>
      <c r="C2" s="76"/>
      <c r="D2" s="76"/>
    </row>
    <row r="3" spans="1:4" x14ac:dyDescent="0.2">
      <c r="A3" s="76"/>
      <c r="B3" s="76"/>
      <c r="C3" s="76"/>
      <c r="D3" s="76"/>
    </row>
    <row r="4" spans="1:4" ht="15" x14ac:dyDescent="0.25">
      <c r="A4" s="77" t="s">
        <v>80</v>
      </c>
      <c r="B4" s="77"/>
      <c r="C4" s="77"/>
      <c r="D4" s="77"/>
    </row>
    <row r="5" spans="1:4" ht="15" x14ac:dyDescent="0.25">
      <c r="A5" s="77"/>
      <c r="B5" s="77"/>
      <c r="C5" s="77"/>
      <c r="D5" s="77"/>
    </row>
    <row r="6" spans="1:4" x14ac:dyDescent="0.2">
      <c r="A6" s="1"/>
      <c r="B6" s="1"/>
      <c r="C6" s="1"/>
      <c r="D6" s="1"/>
    </row>
    <row r="7" spans="1:4" x14ac:dyDescent="0.2">
      <c r="A7" s="1" t="s">
        <v>73</v>
      </c>
      <c r="B7" s="1"/>
      <c r="C7" s="1"/>
      <c r="D7" s="27"/>
    </row>
    <row r="8" spans="1:4" x14ac:dyDescent="0.2">
      <c r="A8" s="1" t="s">
        <v>45</v>
      </c>
      <c r="B8" s="1"/>
      <c r="C8" s="1"/>
      <c r="D8" s="31"/>
    </row>
    <row r="9" spans="1:4" x14ac:dyDescent="0.2">
      <c r="A9" s="1" t="s">
        <v>46</v>
      </c>
      <c r="B9" s="1"/>
      <c r="C9" s="1"/>
      <c r="D9" s="1"/>
    </row>
    <row r="10" spans="1:4" x14ac:dyDescent="0.2">
      <c r="A10" s="1" t="s">
        <v>75</v>
      </c>
      <c r="B10" s="1"/>
      <c r="C10" s="1"/>
      <c r="D10" s="1"/>
    </row>
    <row r="11" spans="1:4" x14ac:dyDescent="0.2">
      <c r="A11" s="8" t="s">
        <v>0</v>
      </c>
      <c r="B11" s="1"/>
      <c r="C11" s="1"/>
      <c r="D11" s="1"/>
    </row>
    <row r="12" spans="1:4" x14ac:dyDescent="0.2">
      <c r="A12" s="32" t="s">
        <v>1</v>
      </c>
      <c r="B12" s="32" t="s">
        <v>2</v>
      </c>
      <c r="C12" s="2"/>
      <c r="D12" s="1"/>
    </row>
    <row r="13" spans="1:4" x14ac:dyDescent="0.2">
      <c r="A13" s="3" t="s">
        <v>52</v>
      </c>
      <c r="B13" s="18">
        <v>5500</v>
      </c>
      <c r="C13" s="4"/>
      <c r="D13" s="1"/>
    </row>
    <row r="14" spans="1:4" x14ac:dyDescent="0.2">
      <c r="A14" s="3" t="s">
        <v>60</v>
      </c>
      <c r="B14" s="18">
        <v>1500</v>
      </c>
      <c r="C14" s="4"/>
      <c r="D14" s="1"/>
    </row>
    <row r="15" spans="1:4" x14ac:dyDescent="0.2">
      <c r="A15" s="16" t="s">
        <v>63</v>
      </c>
      <c r="B15" s="18">
        <v>53</v>
      </c>
      <c r="C15" s="4"/>
      <c r="D15" s="1"/>
    </row>
    <row r="16" spans="1:4" x14ac:dyDescent="0.2">
      <c r="A16" t="s">
        <v>64</v>
      </c>
      <c r="B16" s="40">
        <v>65</v>
      </c>
      <c r="C16" s="4"/>
      <c r="D16" s="1"/>
    </row>
    <row r="17" spans="1:4" x14ac:dyDescent="0.2">
      <c r="A17" s="16" t="s">
        <v>68</v>
      </c>
      <c r="B17" s="18">
        <v>6</v>
      </c>
      <c r="C17" s="4"/>
      <c r="D17" s="1"/>
    </row>
    <row r="18" spans="1:4" x14ac:dyDescent="0.2">
      <c r="A18" s="3" t="s">
        <v>3</v>
      </c>
      <c r="B18" s="18">
        <v>10000</v>
      </c>
      <c r="C18" s="4"/>
      <c r="D18" s="1"/>
    </row>
    <row r="19" spans="1:4" x14ac:dyDescent="0.2">
      <c r="A19" s="3" t="s">
        <v>4</v>
      </c>
      <c r="B19" s="18">
        <v>15000</v>
      </c>
      <c r="C19" s="4"/>
      <c r="D19" s="1"/>
    </row>
    <row r="20" spans="1:4" x14ac:dyDescent="0.2">
      <c r="A20" s="3" t="s">
        <v>5</v>
      </c>
      <c r="B20" s="18">
        <v>15000</v>
      </c>
      <c r="C20" s="4"/>
      <c r="D20" s="1"/>
    </row>
    <row r="21" spans="1:4" x14ac:dyDescent="0.2">
      <c r="A21" s="3" t="s">
        <v>6</v>
      </c>
      <c r="B21" s="18">
        <v>20000</v>
      </c>
      <c r="C21" s="4"/>
      <c r="D21" s="1"/>
    </row>
    <row r="22" spans="1:4" x14ac:dyDescent="0.2">
      <c r="A22" s="3" t="s">
        <v>7</v>
      </c>
      <c r="B22" s="18">
        <v>2.1</v>
      </c>
      <c r="C22" s="4"/>
      <c r="D22" s="1"/>
    </row>
    <row r="23" spans="1:4" ht="25.5" x14ac:dyDescent="0.2">
      <c r="A23" s="5" t="s">
        <v>8</v>
      </c>
      <c r="B23" s="18">
        <f>12000*7/12</f>
        <v>7000</v>
      </c>
      <c r="C23" s="4"/>
      <c r="D23" s="1"/>
    </row>
    <row r="24" spans="1:4" x14ac:dyDescent="0.2">
      <c r="A24" s="5" t="s">
        <v>9</v>
      </c>
      <c r="B24" s="18">
        <v>2000</v>
      </c>
      <c r="C24" s="4"/>
      <c r="D24" s="1"/>
    </row>
    <row r="25" spans="1:4" x14ac:dyDescent="0.2">
      <c r="A25" s="3" t="s">
        <v>10</v>
      </c>
      <c r="B25" s="18">
        <v>1500</v>
      </c>
      <c r="C25" s="4"/>
      <c r="D25" s="1"/>
    </row>
    <row r="26" spans="1:4" ht="25.5" x14ac:dyDescent="0.2">
      <c r="A26" s="5" t="s">
        <v>11</v>
      </c>
      <c r="B26" s="19"/>
      <c r="C26" s="4"/>
      <c r="D26" s="1"/>
    </row>
    <row r="27" spans="1:4" x14ac:dyDescent="0.2">
      <c r="A27" s="1"/>
      <c r="B27" s="20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8" t="s">
        <v>12</v>
      </c>
      <c r="B29" s="1"/>
      <c r="C29" s="1"/>
      <c r="D29" s="1"/>
    </row>
    <row r="30" spans="1:4" x14ac:dyDescent="0.2">
      <c r="A30" s="33" t="s">
        <v>13</v>
      </c>
      <c r="B30" s="33" t="s">
        <v>74</v>
      </c>
      <c r="C30" s="1"/>
    </row>
    <row r="31" spans="1:4" ht="13.5" customHeight="1" x14ac:dyDescent="0.2">
      <c r="A31" s="6" t="s">
        <v>78</v>
      </c>
      <c r="B31" s="21">
        <v>50</v>
      </c>
      <c r="C31" s="1"/>
    </row>
    <row r="32" spans="1:4" x14ac:dyDescent="0.2">
      <c r="A32" s="6" t="s">
        <v>15</v>
      </c>
      <c r="B32" s="22">
        <v>30</v>
      </c>
      <c r="C32" s="1"/>
    </row>
    <row r="33" spans="1:4" x14ac:dyDescent="0.2">
      <c r="A33" s="6" t="s">
        <v>71</v>
      </c>
      <c r="B33" s="22">
        <v>600</v>
      </c>
      <c r="C33" s="1"/>
    </row>
    <row r="34" spans="1:4" x14ac:dyDescent="0.2">
      <c r="A34" s="6" t="s">
        <v>16</v>
      </c>
      <c r="B34" s="22">
        <v>2</v>
      </c>
      <c r="C34" s="1"/>
    </row>
    <row r="35" spans="1:4" x14ac:dyDescent="0.2">
      <c r="A35" s="6" t="s">
        <v>17</v>
      </c>
      <c r="B35" s="22">
        <v>1</v>
      </c>
      <c r="C35" s="1"/>
    </row>
    <row r="36" spans="1:4" x14ac:dyDescent="0.2">
      <c r="A36" s="6" t="s">
        <v>42</v>
      </c>
      <c r="B36" s="22">
        <v>1</v>
      </c>
      <c r="C36" s="1"/>
    </row>
    <row r="37" spans="1:4" x14ac:dyDescent="0.2">
      <c r="A37" s="3" t="s">
        <v>18</v>
      </c>
      <c r="B37" s="18">
        <v>11.5</v>
      </c>
      <c r="C37" s="1"/>
    </row>
    <row r="38" spans="1:4" x14ac:dyDescent="0.2">
      <c r="A38" s="1"/>
      <c r="B38" s="1"/>
      <c r="C38" s="1"/>
      <c r="D38" s="1"/>
    </row>
    <row r="39" spans="1:4" x14ac:dyDescent="0.2">
      <c r="A39" s="8" t="s">
        <v>19</v>
      </c>
      <c r="B39" s="1"/>
      <c r="C39" s="1"/>
      <c r="D39" s="1"/>
    </row>
    <row r="40" spans="1:4" x14ac:dyDescent="0.2">
      <c r="A40" s="32" t="s">
        <v>20</v>
      </c>
      <c r="B40" s="33" t="s">
        <v>14</v>
      </c>
      <c r="C40" s="32" t="s">
        <v>21</v>
      </c>
      <c r="D40" s="32" t="s">
        <v>22</v>
      </c>
    </row>
    <row r="41" spans="1:4" x14ac:dyDescent="0.2">
      <c r="A41" s="3" t="s">
        <v>76</v>
      </c>
      <c r="B41" s="3">
        <v>50</v>
      </c>
      <c r="C41" s="19">
        <v>750</v>
      </c>
      <c r="D41" s="19">
        <f t="shared" ref="D41:D47" si="0">B41*C41</f>
        <v>37500</v>
      </c>
    </row>
    <row r="42" spans="1:4" x14ac:dyDescent="0.2">
      <c r="A42" s="3" t="s">
        <v>55</v>
      </c>
      <c r="B42" s="3">
        <v>1</v>
      </c>
      <c r="C42" s="19">
        <v>19800</v>
      </c>
      <c r="D42" s="19">
        <f t="shared" si="0"/>
        <v>19800</v>
      </c>
    </row>
    <row r="43" spans="1:4" x14ac:dyDescent="0.2">
      <c r="A43" s="3" t="s">
        <v>56</v>
      </c>
      <c r="B43" s="3">
        <v>60</v>
      </c>
      <c r="C43" s="19">
        <v>200</v>
      </c>
      <c r="D43" s="19">
        <f t="shared" si="0"/>
        <v>12000</v>
      </c>
    </row>
    <row r="44" spans="1:4" x14ac:dyDescent="0.2">
      <c r="A44" s="3" t="s">
        <v>54</v>
      </c>
      <c r="B44" s="3">
        <v>1</v>
      </c>
      <c r="C44" s="19">
        <v>16000</v>
      </c>
      <c r="D44" s="19">
        <f t="shared" si="0"/>
        <v>16000</v>
      </c>
    </row>
    <row r="45" spans="1:4" x14ac:dyDescent="0.2">
      <c r="A45" s="3" t="s">
        <v>57</v>
      </c>
      <c r="B45" s="3">
        <v>1</v>
      </c>
      <c r="C45" s="19">
        <v>7000</v>
      </c>
      <c r="D45" s="19">
        <f t="shared" si="0"/>
        <v>7000</v>
      </c>
    </row>
    <row r="46" spans="1:4" x14ac:dyDescent="0.2">
      <c r="A46" s="3" t="s">
        <v>58</v>
      </c>
      <c r="B46" s="3">
        <v>1</v>
      </c>
      <c r="C46" s="19">
        <v>1500</v>
      </c>
      <c r="D46" s="19">
        <f t="shared" si="0"/>
        <v>1500</v>
      </c>
    </row>
    <row r="47" spans="1:4" x14ac:dyDescent="0.2">
      <c r="A47" s="3" t="s">
        <v>59</v>
      </c>
      <c r="B47" s="3">
        <v>1</v>
      </c>
      <c r="C47" s="19">
        <v>12000</v>
      </c>
      <c r="D47" s="19">
        <f t="shared" si="0"/>
        <v>12000</v>
      </c>
    </row>
    <row r="48" spans="1:4" x14ac:dyDescent="0.2">
      <c r="A48" s="1"/>
      <c r="B48" s="1"/>
      <c r="C48" s="7" t="s">
        <v>23</v>
      </c>
      <c r="D48" s="20">
        <f>SUM(D41:D47)</f>
        <v>105800</v>
      </c>
    </row>
    <row r="49" spans="1:4" x14ac:dyDescent="0.2">
      <c r="A49" s="1"/>
      <c r="B49" s="1"/>
      <c r="C49" s="1"/>
      <c r="D49" s="1"/>
    </row>
    <row r="50" spans="1:4" x14ac:dyDescent="0.2">
      <c r="A50" s="78" t="s">
        <v>84</v>
      </c>
      <c r="B50" s="78"/>
      <c r="C50" s="78"/>
      <c r="D50" s="78"/>
    </row>
    <row r="51" spans="1:4" ht="25.5" x14ac:dyDescent="0.2">
      <c r="A51" s="36" t="s">
        <v>24</v>
      </c>
      <c r="B51" s="37" t="s">
        <v>85</v>
      </c>
      <c r="C51" s="36" t="s">
        <v>21</v>
      </c>
      <c r="D51" s="36" t="s">
        <v>22</v>
      </c>
    </row>
    <row r="52" spans="1:4" x14ac:dyDescent="0.2">
      <c r="A52" s="28" t="s">
        <v>25</v>
      </c>
      <c r="B52" s="34">
        <v>23</v>
      </c>
      <c r="C52" s="35">
        <f>B13/1000</f>
        <v>5.5</v>
      </c>
      <c r="D52" s="35">
        <f>C52*B52</f>
        <v>126.5</v>
      </c>
    </row>
    <row r="53" spans="1:4" x14ac:dyDescent="0.2">
      <c r="A53" s="3" t="s">
        <v>61</v>
      </c>
      <c r="B53" s="29">
        <v>53</v>
      </c>
      <c r="C53" s="30">
        <v>0.56999999999999995</v>
      </c>
      <c r="D53" s="30">
        <f>C53*B53</f>
        <v>30.209999999999997</v>
      </c>
    </row>
    <row r="54" spans="1:4" x14ac:dyDescent="0.2">
      <c r="A54" s="16" t="s">
        <v>62</v>
      </c>
      <c r="B54" s="29">
        <v>0.3</v>
      </c>
      <c r="C54" s="30">
        <f>B15</f>
        <v>53</v>
      </c>
      <c r="D54" s="30">
        <f>C54*B54</f>
        <v>15.899999999999999</v>
      </c>
    </row>
    <row r="55" spans="1:4" x14ac:dyDescent="0.2">
      <c r="A55" s="16" t="s">
        <v>65</v>
      </c>
      <c r="B55" s="29">
        <v>0.3</v>
      </c>
      <c r="C55" s="30">
        <v>62</v>
      </c>
      <c r="D55" s="30">
        <v>14.4</v>
      </c>
    </row>
    <row r="56" spans="1:4" x14ac:dyDescent="0.2">
      <c r="A56" s="16" t="s">
        <v>67</v>
      </c>
      <c r="B56" s="29">
        <v>1.5</v>
      </c>
      <c r="C56" s="30">
        <f>B17</f>
        <v>6</v>
      </c>
      <c r="D56" s="30">
        <f>C56*B56</f>
        <v>9</v>
      </c>
    </row>
    <row r="57" spans="1:4" x14ac:dyDescent="0.2">
      <c r="A57" s="10"/>
      <c r="B57" s="10"/>
      <c r="C57" s="11" t="s">
        <v>23</v>
      </c>
      <c r="D57" s="23">
        <f>SUM(D52:D56)</f>
        <v>196.01000000000002</v>
      </c>
    </row>
    <row r="58" spans="1:4" x14ac:dyDescent="0.2">
      <c r="A58" s="1"/>
      <c r="B58" s="1"/>
      <c r="C58" s="1"/>
      <c r="D58" s="1"/>
    </row>
    <row r="59" spans="1:4" x14ac:dyDescent="0.2">
      <c r="A59" s="9" t="s">
        <v>50</v>
      </c>
      <c r="B59" s="9"/>
      <c r="C59" s="9"/>
      <c r="D59" s="12"/>
    </row>
    <row r="60" spans="1:4" x14ac:dyDescent="0.2">
      <c r="A60" s="33" t="s">
        <v>26</v>
      </c>
      <c r="B60" s="33"/>
      <c r="C60" s="33" t="s">
        <v>27</v>
      </c>
      <c r="D60" s="13"/>
    </row>
    <row r="61" spans="1:4" x14ac:dyDescent="0.2">
      <c r="A61" s="14" t="s">
        <v>28</v>
      </c>
      <c r="B61" s="15"/>
      <c r="C61" s="24">
        <f>D57*B31*B32</f>
        <v>294015.00000000006</v>
      </c>
      <c r="D61" s="13"/>
    </row>
    <row r="62" spans="1:4" x14ac:dyDescent="0.2">
      <c r="A62" s="14" t="s">
        <v>29</v>
      </c>
      <c r="B62" s="15"/>
      <c r="C62" s="24">
        <f>B18*B34</f>
        <v>20000</v>
      </c>
      <c r="D62" s="13"/>
    </row>
    <row r="63" spans="1:4" x14ac:dyDescent="0.2">
      <c r="A63" s="14" t="s">
        <v>30</v>
      </c>
      <c r="B63" s="15"/>
      <c r="C63" s="24">
        <f>B19*B35</f>
        <v>15000</v>
      </c>
      <c r="D63" s="13"/>
    </row>
    <row r="64" spans="1:4" x14ac:dyDescent="0.2">
      <c r="A64" s="14" t="s">
        <v>43</v>
      </c>
      <c r="B64" s="15"/>
      <c r="C64" s="24">
        <f>B36*B20</f>
        <v>15000</v>
      </c>
      <c r="D64" s="13"/>
    </row>
    <row r="65" spans="1:4" x14ac:dyDescent="0.2">
      <c r="A65" s="14" t="s">
        <v>31</v>
      </c>
      <c r="B65" s="15"/>
      <c r="C65" s="24">
        <v>13700</v>
      </c>
      <c r="D65" s="1"/>
    </row>
    <row r="66" spans="1:4" x14ac:dyDescent="0.2">
      <c r="A66" s="14" t="s">
        <v>32</v>
      </c>
      <c r="B66" s="15"/>
      <c r="C66" s="24">
        <f>B21</f>
        <v>20000</v>
      </c>
      <c r="D66" s="1"/>
    </row>
    <row r="67" spans="1:4" x14ac:dyDescent="0.2">
      <c r="A67" s="14" t="s">
        <v>33</v>
      </c>
      <c r="B67" s="15"/>
      <c r="C67" s="24">
        <f>B23</f>
        <v>7000</v>
      </c>
      <c r="D67" s="1"/>
    </row>
    <row r="68" spans="1:4" x14ac:dyDescent="0.2">
      <c r="A68" s="14" t="s">
        <v>34</v>
      </c>
      <c r="B68" s="15"/>
      <c r="C68" s="24">
        <f>B22*B37*B32</f>
        <v>724.50000000000011</v>
      </c>
      <c r="D68" s="1"/>
    </row>
    <row r="69" spans="1:4" x14ac:dyDescent="0.2">
      <c r="A69" s="5" t="s">
        <v>9</v>
      </c>
      <c r="B69" s="16"/>
      <c r="C69" s="25">
        <f>B24</f>
        <v>2000</v>
      </c>
    </row>
    <row r="70" spans="1:4" x14ac:dyDescent="0.2">
      <c r="A70" s="3" t="s">
        <v>10</v>
      </c>
      <c r="B70" s="16"/>
      <c r="C70" s="25">
        <f>B25</f>
        <v>1500</v>
      </c>
    </row>
    <row r="71" spans="1:4" x14ac:dyDescent="0.2">
      <c r="C71" s="20">
        <f>SUM(C61:C70)</f>
        <v>388939.50000000006</v>
      </c>
    </row>
    <row r="72" spans="1:4" x14ac:dyDescent="0.2">
      <c r="C72" s="17"/>
    </row>
    <row r="73" spans="1:4" x14ac:dyDescent="0.2">
      <c r="A73" s="8" t="s">
        <v>35</v>
      </c>
    </row>
    <row r="74" spans="1:4" x14ac:dyDescent="0.2">
      <c r="A74" s="32" t="s">
        <v>36</v>
      </c>
      <c r="B74" s="32" t="s">
        <v>22</v>
      </c>
    </row>
    <row r="75" spans="1:4" x14ac:dyDescent="0.2">
      <c r="A75" s="16" t="s">
        <v>37</v>
      </c>
      <c r="B75" s="25">
        <f>D48</f>
        <v>105800</v>
      </c>
    </row>
    <row r="76" spans="1:4" x14ac:dyDescent="0.2">
      <c r="A76" s="16" t="s">
        <v>51</v>
      </c>
      <c r="B76" s="25">
        <f>B31*B32*B33</f>
        <v>900000</v>
      </c>
    </row>
    <row r="77" spans="1:4" x14ac:dyDescent="0.2">
      <c r="A77" s="16" t="s">
        <v>38</v>
      </c>
      <c r="B77" s="25">
        <f>C71</f>
        <v>388939.50000000006</v>
      </c>
    </row>
    <row r="78" spans="1:4" x14ac:dyDescent="0.2">
      <c r="A78" s="16" t="s">
        <v>44</v>
      </c>
      <c r="B78" s="25">
        <f>B76-B77</f>
        <v>511060.49999999994</v>
      </c>
    </row>
    <row r="79" spans="1:4" x14ac:dyDescent="0.2">
      <c r="A79" s="16" t="s">
        <v>39</v>
      </c>
      <c r="B79" s="26">
        <f>D48/B78</f>
        <v>0.20702049952989912</v>
      </c>
    </row>
    <row r="81" spans="1:4" ht="13.5" thickBot="1" x14ac:dyDescent="0.25">
      <c r="A81" s="73" t="s">
        <v>79</v>
      </c>
      <c r="B81" s="74"/>
    </row>
    <row r="82" spans="1:4" ht="13.5" customHeight="1" thickBot="1" x14ac:dyDescent="0.25">
      <c r="A82" s="74"/>
      <c r="B82" s="74"/>
      <c r="C82" s="38">
        <f>D48/B78</f>
        <v>0.20702049952989912</v>
      </c>
      <c r="D82" s="39" t="s">
        <v>40</v>
      </c>
    </row>
  </sheetData>
  <mergeCells count="5">
    <mergeCell ref="A81:B82"/>
    <mergeCell ref="A2:D3"/>
    <mergeCell ref="A4:D4"/>
    <mergeCell ref="A5:D5"/>
    <mergeCell ref="A50:D50"/>
  </mergeCells>
  <phoneticPr fontId="11" type="noConversion"/>
  <pageMargins left="0.75" right="0.75" top="1" bottom="1" header="0.5" footer="0.5"/>
  <pageSetup paperSize="9" scale="65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79"/>
  <sheetViews>
    <sheetView tabSelected="1" view="pageBreakPreview" topLeftCell="A22" zoomScaleNormal="100" zoomScaleSheetLayoutView="100" workbookViewId="0">
      <selection activeCell="D43" sqref="D43"/>
    </sheetView>
  </sheetViews>
  <sheetFormatPr defaultRowHeight="12.75" x14ac:dyDescent="0.2"/>
  <cols>
    <col min="1" max="1" width="3.28515625" style="41" bestFit="1" customWidth="1"/>
    <col min="2" max="2" width="68.28515625" style="41" customWidth="1"/>
    <col min="3" max="3" width="6.42578125" style="41" bestFit="1" customWidth="1"/>
    <col min="4" max="4" width="11.28515625" style="41" bestFit="1" customWidth="1"/>
    <col min="5" max="5" width="12.7109375" style="41" bestFit="1" customWidth="1"/>
    <col min="6" max="16384" width="9.140625" style="41"/>
  </cols>
  <sheetData>
    <row r="1" spans="1:5" s="67" customFormat="1" ht="39" x14ac:dyDescent="0.2">
      <c r="A1" s="116" t="s">
        <v>107</v>
      </c>
      <c r="B1" s="114"/>
      <c r="C1" s="114"/>
      <c r="D1" s="114"/>
      <c r="E1" s="115"/>
    </row>
    <row r="2" spans="1:5" s="67" customFormat="1" ht="17.25" x14ac:dyDescent="0.2">
      <c r="A2" s="117" t="s">
        <v>108</v>
      </c>
      <c r="B2" s="118"/>
      <c r="C2" s="118"/>
      <c r="D2" s="118"/>
      <c r="E2" s="119"/>
    </row>
    <row r="3" spans="1:5" s="67" customFormat="1" ht="18.75" x14ac:dyDescent="0.2">
      <c r="A3" s="120" t="s">
        <v>109</v>
      </c>
      <c r="B3" s="121"/>
      <c r="C3" s="121"/>
      <c r="D3" s="121"/>
      <c r="E3" s="122"/>
    </row>
    <row r="4" spans="1:5" s="67" customFormat="1" ht="18.75" x14ac:dyDescent="0.2">
      <c r="A4" s="120" t="s">
        <v>110</v>
      </c>
      <c r="B4" s="121"/>
      <c r="C4" s="121"/>
      <c r="D4" s="121"/>
      <c r="E4" s="122"/>
    </row>
    <row r="5" spans="1:5" s="67" customFormat="1" ht="15.75" x14ac:dyDescent="0.2">
      <c r="A5" s="108" t="s">
        <v>105</v>
      </c>
      <c r="B5" s="109"/>
      <c r="C5" s="109"/>
      <c r="D5" s="109"/>
      <c r="E5" s="110"/>
    </row>
    <row r="6" spans="1:5" s="67" customFormat="1" ht="16.5" thickBot="1" x14ac:dyDescent="0.25">
      <c r="A6" s="111" t="s">
        <v>139</v>
      </c>
      <c r="B6" s="112"/>
      <c r="C6" s="112"/>
      <c r="D6" s="112"/>
      <c r="E6" s="113"/>
    </row>
    <row r="7" spans="1:5" ht="27" thickBot="1" x14ac:dyDescent="0.25">
      <c r="A7" s="85" t="s">
        <v>102</v>
      </c>
      <c r="B7" s="86"/>
      <c r="C7" s="86"/>
      <c r="D7" s="86"/>
      <c r="E7" s="87"/>
    </row>
    <row r="8" spans="1:5" ht="12.75" customHeight="1" x14ac:dyDescent="0.2">
      <c r="A8" s="89" t="s">
        <v>103</v>
      </c>
      <c r="B8" s="90"/>
      <c r="C8" s="90"/>
      <c r="D8" s="90"/>
      <c r="E8" s="91"/>
    </row>
    <row r="9" spans="1:5" ht="12.75" customHeight="1" thickBot="1" x14ac:dyDescent="0.25">
      <c r="A9" s="92" t="s">
        <v>104</v>
      </c>
      <c r="B9" s="93"/>
      <c r="C9" s="93"/>
      <c r="D9" s="93"/>
      <c r="E9" s="94"/>
    </row>
    <row r="10" spans="1:5" ht="15.75" x14ac:dyDescent="0.2">
      <c r="A10" s="81" t="s">
        <v>111</v>
      </c>
      <c r="B10" s="82"/>
      <c r="C10" s="82"/>
      <c r="D10" s="82"/>
      <c r="E10" s="83"/>
    </row>
    <row r="11" spans="1:5" x14ac:dyDescent="0.2">
      <c r="A11" s="44" t="s">
        <v>90</v>
      </c>
      <c r="B11" s="88" t="s">
        <v>24</v>
      </c>
      <c r="C11" s="88"/>
      <c r="D11" s="88"/>
      <c r="E11" s="45" t="s">
        <v>106</v>
      </c>
    </row>
    <row r="12" spans="1:5" x14ac:dyDescent="0.2">
      <c r="A12" s="44">
        <v>1</v>
      </c>
      <c r="B12" s="79" t="s">
        <v>112</v>
      </c>
      <c r="C12" s="79"/>
      <c r="D12" s="79"/>
      <c r="E12" s="63">
        <v>5000</v>
      </c>
    </row>
    <row r="13" spans="1:5" x14ac:dyDescent="0.2">
      <c r="A13" s="44">
        <f t="shared" ref="A13:A26" si="0">A12+1</f>
        <v>2</v>
      </c>
      <c r="B13" s="79" t="s">
        <v>113</v>
      </c>
      <c r="C13" s="79"/>
      <c r="D13" s="79"/>
      <c r="E13" s="63">
        <v>250</v>
      </c>
    </row>
    <row r="14" spans="1:5" x14ac:dyDescent="0.2">
      <c r="A14" s="44">
        <f>A12+1</f>
        <v>2</v>
      </c>
      <c r="B14" s="79" t="s">
        <v>114</v>
      </c>
      <c r="C14" s="79"/>
      <c r="D14" s="79"/>
      <c r="E14" s="63">
        <v>400</v>
      </c>
    </row>
    <row r="15" spans="1:5" x14ac:dyDescent="0.2">
      <c r="A15" s="44">
        <f t="shared" si="0"/>
        <v>3</v>
      </c>
      <c r="B15" s="79" t="s">
        <v>133</v>
      </c>
      <c r="C15" s="79"/>
      <c r="D15" s="79"/>
      <c r="E15" s="63">
        <v>900</v>
      </c>
    </row>
    <row r="16" spans="1:5" x14ac:dyDescent="0.2">
      <c r="A16" s="44">
        <f t="shared" si="0"/>
        <v>4</v>
      </c>
      <c r="B16" s="79" t="s">
        <v>115</v>
      </c>
      <c r="C16" s="79"/>
      <c r="D16" s="79"/>
      <c r="E16" s="63">
        <v>60</v>
      </c>
    </row>
    <row r="17" spans="1:5" x14ac:dyDescent="0.2">
      <c r="A17" s="44">
        <f t="shared" si="0"/>
        <v>5</v>
      </c>
      <c r="B17" s="79" t="s">
        <v>116</v>
      </c>
      <c r="C17" s="79"/>
      <c r="D17" s="79"/>
      <c r="E17" s="63">
        <v>100</v>
      </c>
    </row>
    <row r="18" spans="1:5" x14ac:dyDescent="0.2">
      <c r="A18" s="44">
        <f t="shared" si="0"/>
        <v>6</v>
      </c>
      <c r="B18" s="79" t="s">
        <v>93</v>
      </c>
      <c r="C18" s="79"/>
      <c r="D18" s="79"/>
      <c r="E18" s="63">
        <v>20000</v>
      </c>
    </row>
    <row r="19" spans="1:5" x14ac:dyDescent="0.2">
      <c r="A19" s="44">
        <f t="shared" si="0"/>
        <v>7</v>
      </c>
      <c r="B19" s="79" t="s">
        <v>92</v>
      </c>
      <c r="C19" s="79"/>
      <c r="D19" s="79"/>
      <c r="E19" s="63">
        <v>30000</v>
      </c>
    </row>
    <row r="20" spans="1:5" x14ac:dyDescent="0.2">
      <c r="A20" s="44">
        <f t="shared" si="0"/>
        <v>8</v>
      </c>
      <c r="B20" s="79" t="s">
        <v>91</v>
      </c>
      <c r="C20" s="79"/>
      <c r="D20" s="79"/>
      <c r="E20" s="63">
        <v>0</v>
      </c>
    </row>
    <row r="21" spans="1:5" x14ac:dyDescent="0.2">
      <c r="A21" s="44">
        <f t="shared" si="0"/>
        <v>9</v>
      </c>
      <c r="B21" s="79" t="s">
        <v>117</v>
      </c>
      <c r="C21" s="79"/>
      <c r="D21" s="79"/>
      <c r="E21" s="63">
        <v>15000</v>
      </c>
    </row>
    <row r="22" spans="1:5" x14ac:dyDescent="0.2">
      <c r="A22" s="44">
        <f t="shared" si="0"/>
        <v>10</v>
      </c>
      <c r="B22" s="79" t="s">
        <v>118</v>
      </c>
      <c r="C22" s="79"/>
      <c r="D22" s="79"/>
      <c r="E22" s="63">
        <v>6.5</v>
      </c>
    </row>
    <row r="23" spans="1:5" x14ac:dyDescent="0.2">
      <c r="A23" s="44">
        <f t="shared" si="0"/>
        <v>11</v>
      </c>
      <c r="B23" s="79" t="s">
        <v>119</v>
      </c>
      <c r="C23" s="79"/>
      <c r="D23" s="79"/>
      <c r="E23" s="63">
        <v>3000</v>
      </c>
    </row>
    <row r="24" spans="1:5" x14ac:dyDescent="0.2">
      <c r="A24" s="44">
        <f t="shared" si="0"/>
        <v>12</v>
      </c>
      <c r="B24" s="79" t="s">
        <v>94</v>
      </c>
      <c r="C24" s="79"/>
      <c r="D24" s="79"/>
      <c r="E24" s="63">
        <v>3000</v>
      </c>
    </row>
    <row r="25" spans="1:5" x14ac:dyDescent="0.2">
      <c r="A25" s="44">
        <f t="shared" si="0"/>
        <v>13</v>
      </c>
      <c r="B25" s="79" t="s">
        <v>95</v>
      </c>
      <c r="C25" s="79"/>
      <c r="D25" s="79"/>
      <c r="E25" s="63">
        <v>5000</v>
      </c>
    </row>
    <row r="26" spans="1:5" ht="13.5" thickBot="1" x14ac:dyDescent="0.25">
      <c r="A26" s="46">
        <f t="shared" si="0"/>
        <v>14</v>
      </c>
      <c r="B26" s="84" t="s">
        <v>120</v>
      </c>
      <c r="C26" s="84"/>
      <c r="D26" s="84"/>
      <c r="E26" s="69"/>
    </row>
    <row r="27" spans="1:5" ht="15.75" x14ac:dyDescent="0.2">
      <c r="A27" s="81" t="s">
        <v>121</v>
      </c>
      <c r="B27" s="82"/>
      <c r="C27" s="82"/>
      <c r="D27" s="82"/>
      <c r="E27" s="83"/>
    </row>
    <row r="28" spans="1:5" x14ac:dyDescent="0.2">
      <c r="A28" s="44" t="s">
        <v>90</v>
      </c>
      <c r="B28" s="80" t="s">
        <v>24</v>
      </c>
      <c r="C28" s="80"/>
      <c r="D28" s="80"/>
      <c r="E28" s="47" t="s">
        <v>74</v>
      </c>
    </row>
    <row r="29" spans="1:5" ht="13.5" customHeight="1" x14ac:dyDescent="0.2">
      <c r="A29" s="44">
        <v>1</v>
      </c>
      <c r="B29" s="95" t="s">
        <v>97</v>
      </c>
      <c r="C29" s="95"/>
      <c r="D29" s="95"/>
      <c r="E29" s="64">
        <v>3200</v>
      </c>
    </row>
    <row r="30" spans="1:5" x14ac:dyDescent="0.2">
      <c r="A30" s="44">
        <f t="shared" ref="A30:A35" si="1">A29+1</f>
        <v>2</v>
      </c>
      <c r="B30" s="95" t="s">
        <v>96</v>
      </c>
      <c r="C30" s="95"/>
      <c r="D30" s="95"/>
      <c r="E30" s="64">
        <v>20</v>
      </c>
    </row>
    <row r="31" spans="1:5" x14ac:dyDescent="0.2">
      <c r="A31" s="44">
        <f t="shared" si="1"/>
        <v>3</v>
      </c>
      <c r="B31" s="95" t="s">
        <v>122</v>
      </c>
      <c r="C31" s="95"/>
      <c r="D31" s="95"/>
      <c r="E31" s="64">
        <v>16</v>
      </c>
    </row>
    <row r="32" spans="1:5" x14ac:dyDescent="0.2">
      <c r="A32" s="44">
        <f t="shared" si="1"/>
        <v>4</v>
      </c>
      <c r="B32" s="95" t="s">
        <v>16</v>
      </c>
      <c r="C32" s="95"/>
      <c r="D32" s="95"/>
      <c r="E32" s="64">
        <v>2</v>
      </c>
    </row>
    <row r="33" spans="1:5" x14ac:dyDescent="0.2">
      <c r="A33" s="44">
        <f t="shared" si="1"/>
        <v>5</v>
      </c>
      <c r="B33" s="95" t="s">
        <v>17</v>
      </c>
      <c r="C33" s="95"/>
      <c r="D33" s="95"/>
      <c r="E33" s="64">
        <v>1</v>
      </c>
    </row>
    <row r="34" spans="1:5" x14ac:dyDescent="0.2">
      <c r="A34" s="44">
        <f t="shared" si="1"/>
        <v>6</v>
      </c>
      <c r="B34" s="95" t="s">
        <v>42</v>
      </c>
      <c r="C34" s="95"/>
      <c r="D34" s="95"/>
      <c r="E34" s="64">
        <v>0</v>
      </c>
    </row>
    <row r="35" spans="1:5" ht="13.5" thickBot="1" x14ac:dyDescent="0.25">
      <c r="A35" s="46">
        <f t="shared" si="1"/>
        <v>7</v>
      </c>
      <c r="B35" s="84" t="s">
        <v>123</v>
      </c>
      <c r="C35" s="84"/>
      <c r="D35" s="84"/>
      <c r="E35" s="65">
        <v>70</v>
      </c>
    </row>
    <row r="36" spans="1:5" ht="15.75" x14ac:dyDescent="0.2">
      <c r="A36" s="81" t="s">
        <v>124</v>
      </c>
      <c r="B36" s="82"/>
      <c r="C36" s="82"/>
      <c r="D36" s="82"/>
      <c r="E36" s="83"/>
    </row>
    <row r="37" spans="1:5" x14ac:dyDescent="0.2">
      <c r="A37" s="44" t="s">
        <v>90</v>
      </c>
      <c r="B37" s="70" t="s">
        <v>24</v>
      </c>
      <c r="C37" s="72" t="s">
        <v>14</v>
      </c>
      <c r="D37" s="70" t="s">
        <v>21</v>
      </c>
      <c r="E37" s="45" t="s">
        <v>106</v>
      </c>
    </row>
    <row r="38" spans="1:5" ht="25.5" x14ac:dyDescent="0.2">
      <c r="A38" s="44">
        <v>1</v>
      </c>
      <c r="B38" s="61" t="s">
        <v>138</v>
      </c>
      <c r="C38" s="68">
        <v>1</v>
      </c>
      <c r="D38" s="66">
        <v>300000</v>
      </c>
      <c r="E38" s="62">
        <f>C38*D38</f>
        <v>300000</v>
      </c>
    </row>
    <row r="39" spans="1:5" x14ac:dyDescent="0.2">
      <c r="A39" s="44">
        <v>2</v>
      </c>
      <c r="B39" s="61" t="s">
        <v>136</v>
      </c>
      <c r="C39" s="68">
        <v>0</v>
      </c>
      <c r="D39" s="66">
        <v>40000</v>
      </c>
      <c r="E39" s="62">
        <f>C39*D39</f>
        <v>0</v>
      </c>
    </row>
    <row r="40" spans="1:5" x14ac:dyDescent="0.2">
      <c r="A40" s="44">
        <f t="shared" ref="A40:A46" si="2">A39+1</f>
        <v>3</v>
      </c>
      <c r="B40" s="61" t="s">
        <v>135</v>
      </c>
      <c r="C40" s="68">
        <v>1</v>
      </c>
      <c r="D40" s="66">
        <v>70000</v>
      </c>
      <c r="E40" s="62">
        <f>C40*D40</f>
        <v>70000</v>
      </c>
    </row>
    <row r="41" spans="1:5" x14ac:dyDescent="0.2">
      <c r="A41" s="44"/>
      <c r="B41" s="61" t="s">
        <v>137</v>
      </c>
      <c r="C41" s="68">
        <v>0</v>
      </c>
      <c r="D41" s="66">
        <v>100000</v>
      </c>
      <c r="E41" s="62">
        <f t="shared" ref="E41:E42" si="3">C41*D41</f>
        <v>0</v>
      </c>
    </row>
    <row r="42" spans="1:5" x14ac:dyDescent="0.2">
      <c r="A42" s="44">
        <f>A40+1</f>
        <v>4</v>
      </c>
      <c r="B42" s="61" t="s">
        <v>125</v>
      </c>
      <c r="C42" s="68">
        <v>1</v>
      </c>
      <c r="D42" s="66">
        <v>45000</v>
      </c>
      <c r="E42" s="62">
        <f t="shared" si="3"/>
        <v>45000</v>
      </c>
    </row>
    <row r="43" spans="1:5" x14ac:dyDescent="0.2">
      <c r="A43" s="44">
        <f t="shared" si="2"/>
        <v>5</v>
      </c>
      <c r="B43" s="61" t="s">
        <v>126</v>
      </c>
      <c r="C43" s="68">
        <v>1</v>
      </c>
      <c r="D43" s="66">
        <v>105000</v>
      </c>
      <c r="E43" s="62">
        <f>C43*D43</f>
        <v>105000</v>
      </c>
    </row>
    <row r="44" spans="1:5" ht="25.5" x14ac:dyDescent="0.2">
      <c r="A44" s="44">
        <f t="shared" si="2"/>
        <v>6</v>
      </c>
      <c r="B44" s="61" t="s">
        <v>127</v>
      </c>
      <c r="C44" s="68">
        <v>0</v>
      </c>
      <c r="D44" s="66">
        <v>12000</v>
      </c>
      <c r="E44" s="62">
        <f t="shared" ref="E44:E46" si="4">C44*D44</f>
        <v>0</v>
      </c>
    </row>
    <row r="45" spans="1:5" x14ac:dyDescent="0.2">
      <c r="A45" s="44">
        <f t="shared" si="2"/>
        <v>7</v>
      </c>
      <c r="B45" s="61" t="s">
        <v>128</v>
      </c>
      <c r="C45" s="68">
        <v>0</v>
      </c>
      <c r="D45" s="66">
        <v>15000</v>
      </c>
      <c r="E45" s="62">
        <f t="shared" si="4"/>
        <v>0</v>
      </c>
    </row>
    <row r="46" spans="1:5" x14ac:dyDescent="0.2">
      <c r="A46" s="44">
        <f t="shared" si="2"/>
        <v>8</v>
      </c>
      <c r="B46" s="61" t="s">
        <v>134</v>
      </c>
      <c r="C46" s="68">
        <v>1</v>
      </c>
      <c r="D46" s="66">
        <v>10000</v>
      </c>
      <c r="E46" s="62">
        <f t="shared" si="4"/>
        <v>10000</v>
      </c>
    </row>
    <row r="47" spans="1:5" ht="13.5" thickBot="1" x14ac:dyDescent="0.25">
      <c r="A47" s="99"/>
      <c r="B47" s="100"/>
      <c r="C47" s="101"/>
      <c r="D47" s="59" t="s">
        <v>23</v>
      </c>
      <c r="E47" s="60">
        <f>SUM(E38:E46)</f>
        <v>530000</v>
      </c>
    </row>
    <row r="48" spans="1:5" ht="15.75" x14ac:dyDescent="0.2">
      <c r="A48" s="96" t="s">
        <v>129</v>
      </c>
      <c r="B48" s="97"/>
      <c r="C48" s="97"/>
      <c r="D48" s="97"/>
      <c r="E48" s="98"/>
    </row>
    <row r="49" spans="1:5" x14ac:dyDescent="0.2">
      <c r="A49" s="44" t="s">
        <v>90</v>
      </c>
      <c r="B49" s="43" t="s">
        <v>24</v>
      </c>
      <c r="C49" s="43"/>
      <c r="D49" s="43"/>
      <c r="E49" s="48" t="s">
        <v>106</v>
      </c>
    </row>
    <row r="50" spans="1:5" x14ac:dyDescent="0.2">
      <c r="A50" s="44">
        <v>1</v>
      </c>
      <c r="B50" s="71" t="str">
        <f t="shared" ref="B50:B55" si="5">B12</f>
        <v>Цемент М500 Д0, тн</v>
      </c>
      <c r="C50" s="57">
        <f>2.5/6</f>
        <v>0.41666666666666669</v>
      </c>
      <c r="D50" s="58">
        <f>E12/1000</f>
        <v>5</v>
      </c>
      <c r="E50" s="49">
        <f t="shared" ref="E50:E55" si="6">D50*C50</f>
        <v>2.0833333333333335</v>
      </c>
    </row>
    <row r="51" spans="1:5" x14ac:dyDescent="0.2">
      <c r="A51" s="44">
        <f>A50+1</f>
        <v>2</v>
      </c>
      <c r="B51" s="71" t="str">
        <f t="shared" si="5"/>
        <v>Песок, тн</v>
      </c>
      <c r="C51" s="57">
        <f>7/6</f>
        <v>1.1666666666666667</v>
      </c>
      <c r="D51" s="58">
        <f>E13/1000</f>
        <v>0.25</v>
      </c>
      <c r="E51" s="49">
        <f>D51*C51</f>
        <v>0.29166666666666669</v>
      </c>
    </row>
    <row r="52" spans="1:5" x14ac:dyDescent="0.2">
      <c r="A52" s="44">
        <f t="shared" ref="A52:A55" si="7">A51+1</f>
        <v>3</v>
      </c>
      <c r="B52" s="42" t="str">
        <f t="shared" si="5"/>
        <v>Глина, тн</v>
      </c>
      <c r="C52" s="57">
        <f>6/6</f>
        <v>1</v>
      </c>
      <c r="D52" s="58">
        <f>E14/1000</f>
        <v>0.4</v>
      </c>
      <c r="E52" s="49">
        <f t="shared" si="6"/>
        <v>0.4</v>
      </c>
    </row>
    <row r="53" spans="1:5" x14ac:dyDescent="0.2">
      <c r="A53" s="44">
        <f t="shared" si="7"/>
        <v>4</v>
      </c>
      <c r="B53" s="42" t="str">
        <f t="shared" si="5"/>
        <v>Известковый, гранитный, галичный или другой отсев, фракция 0-3-5, тн</v>
      </c>
      <c r="C53" s="57">
        <f>6/6</f>
        <v>1</v>
      </c>
      <c r="D53" s="58">
        <f>E15/1000</f>
        <v>0.9</v>
      </c>
      <c r="E53" s="49">
        <f t="shared" si="6"/>
        <v>0.9</v>
      </c>
    </row>
    <row r="54" spans="1:5" x14ac:dyDescent="0.2">
      <c r="A54" s="44">
        <f t="shared" si="7"/>
        <v>5</v>
      </c>
      <c r="B54" s="42" t="str">
        <f t="shared" si="5"/>
        <v>Пластифицирующая добавка, 1 кг</v>
      </c>
      <c r="C54" s="57">
        <v>4.0000000000000001E-3</v>
      </c>
      <c r="D54" s="58">
        <f>E16</f>
        <v>60</v>
      </c>
      <c r="E54" s="49">
        <f t="shared" si="6"/>
        <v>0.24</v>
      </c>
    </row>
    <row r="55" spans="1:5" x14ac:dyDescent="0.2">
      <c r="A55" s="44">
        <f t="shared" si="7"/>
        <v>6</v>
      </c>
      <c r="B55" s="42" t="str">
        <f t="shared" si="5"/>
        <v>Пигмент, 1 кг (средняя цена)</v>
      </c>
      <c r="C55" s="57">
        <f>C50*0.05</f>
        <v>2.0833333333333336E-2</v>
      </c>
      <c r="D55" s="58">
        <f>E17</f>
        <v>100</v>
      </c>
      <c r="E55" s="49">
        <f t="shared" si="6"/>
        <v>2.0833333333333335</v>
      </c>
    </row>
    <row r="56" spans="1:5" ht="13.5" thickBot="1" x14ac:dyDescent="0.25">
      <c r="A56" s="99"/>
      <c r="B56" s="100"/>
      <c r="C56" s="101"/>
      <c r="D56" s="50" t="s">
        <v>23</v>
      </c>
      <c r="E56" s="51">
        <f>SUM(E50:E55)</f>
        <v>5.9983333333333331</v>
      </c>
    </row>
    <row r="57" spans="1:5" ht="15.75" x14ac:dyDescent="0.2">
      <c r="A57" s="96" t="s">
        <v>130</v>
      </c>
      <c r="B57" s="97"/>
      <c r="C57" s="97"/>
      <c r="D57" s="97"/>
      <c r="E57" s="98"/>
    </row>
    <row r="58" spans="1:5" x14ac:dyDescent="0.2">
      <c r="A58" s="44" t="s">
        <v>90</v>
      </c>
      <c r="B58" s="80" t="s">
        <v>98</v>
      </c>
      <c r="C58" s="80"/>
      <c r="D58" s="80"/>
      <c r="E58" s="47" t="s">
        <v>106</v>
      </c>
    </row>
    <row r="59" spans="1:5" x14ac:dyDescent="0.2">
      <c r="A59" s="44">
        <v>1</v>
      </c>
      <c r="B59" s="95" t="s">
        <v>100</v>
      </c>
      <c r="C59" s="95"/>
      <c r="D59" s="95"/>
      <c r="E59" s="52">
        <f>E56*E29*E30</f>
        <v>383893.33333333326</v>
      </c>
    </row>
    <row r="60" spans="1:5" x14ac:dyDescent="0.2">
      <c r="A60" s="44">
        <f>A59+1</f>
        <v>2</v>
      </c>
      <c r="B60" s="95" t="s">
        <v>29</v>
      </c>
      <c r="C60" s="95"/>
      <c r="D60" s="95"/>
      <c r="E60" s="52">
        <f>E18*E32</f>
        <v>40000</v>
      </c>
    </row>
    <row r="61" spans="1:5" x14ac:dyDescent="0.2">
      <c r="A61" s="44">
        <f t="shared" ref="A61:A68" si="8">A60+1</f>
        <v>3</v>
      </c>
      <c r="B61" s="95" t="s">
        <v>30</v>
      </c>
      <c r="C61" s="95"/>
      <c r="D61" s="95"/>
      <c r="E61" s="52">
        <f>E19*E33</f>
        <v>30000</v>
      </c>
    </row>
    <row r="62" spans="1:5" x14ac:dyDescent="0.2">
      <c r="A62" s="44">
        <f t="shared" si="8"/>
        <v>4</v>
      </c>
      <c r="B62" s="95" t="s">
        <v>43</v>
      </c>
      <c r="C62" s="95"/>
      <c r="D62" s="95"/>
      <c r="E62" s="52">
        <f>E34*E20</f>
        <v>0</v>
      </c>
    </row>
    <row r="63" spans="1:5" x14ac:dyDescent="0.2">
      <c r="A63" s="44">
        <f t="shared" si="8"/>
        <v>5</v>
      </c>
      <c r="B63" s="95" t="s">
        <v>31</v>
      </c>
      <c r="C63" s="95"/>
      <c r="D63" s="95"/>
      <c r="E63" s="52">
        <f>E26</f>
        <v>0</v>
      </c>
    </row>
    <row r="64" spans="1:5" x14ac:dyDescent="0.2">
      <c r="A64" s="44">
        <f t="shared" si="8"/>
        <v>6</v>
      </c>
      <c r="B64" s="95" t="s">
        <v>32</v>
      </c>
      <c r="C64" s="95"/>
      <c r="D64" s="95"/>
      <c r="E64" s="52">
        <f>E21</f>
        <v>15000</v>
      </c>
    </row>
    <row r="65" spans="1:5" x14ac:dyDescent="0.2">
      <c r="A65" s="44">
        <f t="shared" si="8"/>
        <v>7</v>
      </c>
      <c r="B65" s="95" t="s">
        <v>33</v>
      </c>
      <c r="C65" s="95"/>
      <c r="D65" s="95"/>
      <c r="E65" s="52">
        <f>E23</f>
        <v>3000</v>
      </c>
    </row>
    <row r="66" spans="1:5" x14ac:dyDescent="0.2">
      <c r="A66" s="44">
        <f t="shared" si="8"/>
        <v>8</v>
      </c>
      <c r="B66" s="95" t="s">
        <v>34</v>
      </c>
      <c r="C66" s="95"/>
      <c r="D66" s="95"/>
      <c r="E66" s="52">
        <f>E22*E35*E30</f>
        <v>9100</v>
      </c>
    </row>
    <row r="67" spans="1:5" x14ac:dyDescent="0.2">
      <c r="A67" s="44">
        <f t="shared" si="8"/>
        <v>9</v>
      </c>
      <c r="B67" s="79" t="s">
        <v>87</v>
      </c>
      <c r="C67" s="79"/>
      <c r="D67" s="79"/>
      <c r="E67" s="53">
        <f>E24</f>
        <v>3000</v>
      </c>
    </row>
    <row r="68" spans="1:5" x14ac:dyDescent="0.2">
      <c r="A68" s="44">
        <f t="shared" si="8"/>
        <v>10</v>
      </c>
      <c r="B68" s="79" t="s">
        <v>99</v>
      </c>
      <c r="C68" s="79"/>
      <c r="D68" s="79"/>
      <c r="E68" s="53">
        <f>E25</f>
        <v>5000</v>
      </c>
    </row>
    <row r="69" spans="1:5" ht="13.5" thickBot="1" x14ac:dyDescent="0.25">
      <c r="A69" s="99"/>
      <c r="B69" s="100"/>
      <c r="C69" s="101"/>
      <c r="D69" s="54" t="s">
        <v>23</v>
      </c>
      <c r="E69" s="55">
        <f>SUM(E59:E68)</f>
        <v>488993.33333333326</v>
      </c>
    </row>
    <row r="70" spans="1:5" ht="15.75" x14ac:dyDescent="0.2">
      <c r="A70" s="81" t="s">
        <v>131</v>
      </c>
      <c r="B70" s="82"/>
      <c r="C70" s="82"/>
      <c r="D70" s="82"/>
      <c r="E70" s="83"/>
    </row>
    <row r="71" spans="1:5" x14ac:dyDescent="0.2">
      <c r="A71" s="44" t="s">
        <v>90</v>
      </c>
      <c r="B71" s="88" t="s">
        <v>24</v>
      </c>
      <c r="C71" s="88"/>
      <c r="D71" s="88"/>
      <c r="E71" s="45" t="s">
        <v>106</v>
      </c>
    </row>
    <row r="72" spans="1:5" x14ac:dyDescent="0.2">
      <c r="A72" s="44">
        <v>1</v>
      </c>
      <c r="B72" s="79" t="s">
        <v>37</v>
      </c>
      <c r="C72" s="79"/>
      <c r="D72" s="79"/>
      <c r="E72" s="53">
        <f>E69+E47</f>
        <v>1018993.3333333333</v>
      </c>
    </row>
    <row r="73" spans="1:5" x14ac:dyDescent="0.2">
      <c r="A73" s="44">
        <f>A72+1</f>
        <v>2</v>
      </c>
      <c r="B73" s="79" t="s">
        <v>51</v>
      </c>
      <c r="C73" s="79"/>
      <c r="D73" s="79"/>
      <c r="E73" s="53">
        <f>E29*E30*E31</f>
        <v>1024000</v>
      </c>
    </row>
    <row r="74" spans="1:5" x14ac:dyDescent="0.2">
      <c r="A74" s="44">
        <f>A73+1</f>
        <v>3</v>
      </c>
      <c r="B74" s="79" t="s">
        <v>38</v>
      </c>
      <c r="C74" s="79"/>
      <c r="D74" s="79"/>
      <c r="E74" s="53">
        <f>E69</f>
        <v>488993.33333333326</v>
      </c>
    </row>
    <row r="75" spans="1:5" x14ac:dyDescent="0.2">
      <c r="A75" s="44">
        <f>A74+1</f>
        <v>4</v>
      </c>
      <c r="B75" s="79" t="s">
        <v>44</v>
      </c>
      <c r="C75" s="79"/>
      <c r="D75" s="79"/>
      <c r="E75" s="53">
        <f>E73-E74</f>
        <v>535006.66666666674</v>
      </c>
    </row>
    <row r="76" spans="1:5" ht="19.5" thickBot="1" x14ac:dyDescent="0.25">
      <c r="A76" s="105" t="s">
        <v>101</v>
      </c>
      <c r="B76" s="106"/>
      <c r="C76" s="106"/>
      <c r="D76" s="107"/>
      <c r="E76" s="56">
        <f>E47/E75</f>
        <v>0.99064186116060848</v>
      </c>
    </row>
    <row r="77" spans="1:5" s="67" customFormat="1" ht="15" customHeight="1" x14ac:dyDescent="0.2">
      <c r="A77" s="126" t="s">
        <v>132</v>
      </c>
      <c r="B77" s="127"/>
      <c r="C77" s="127"/>
      <c r="D77" s="127"/>
      <c r="E77" s="128"/>
    </row>
    <row r="78" spans="1:5" s="67" customFormat="1" ht="15" customHeight="1" x14ac:dyDescent="0.2">
      <c r="A78" s="123" t="s">
        <v>108</v>
      </c>
      <c r="B78" s="124"/>
      <c r="C78" s="124"/>
      <c r="D78" s="124"/>
      <c r="E78" s="125"/>
    </row>
    <row r="79" spans="1:5" s="67" customFormat="1" ht="15.75" customHeight="1" thickBot="1" x14ac:dyDescent="0.25">
      <c r="A79" s="102" t="s">
        <v>140</v>
      </c>
      <c r="B79" s="103"/>
      <c r="C79" s="103"/>
      <c r="D79" s="103"/>
      <c r="E79" s="104"/>
    </row>
  </sheetData>
  <sheetProtection algorithmName="SHA-512" hashValue="B7spsrbwg1+VwVisejgVImeqRYpPNohi2R/q45l5VGb/bSi4LrXlG1mXCZVfi5vGG+7Bq3MuJJqnhaImC3AA6A==" saltValue="/QlusZFA3HnPRvE962+PEg==" spinCount="100000" sheet="1" objects="1" scenarios="1" selectLockedCells="1"/>
  <mergeCells count="62">
    <mergeCell ref="A78:E78"/>
    <mergeCell ref="A79:E79"/>
    <mergeCell ref="B72:D72"/>
    <mergeCell ref="B73:D73"/>
    <mergeCell ref="B74:D74"/>
    <mergeCell ref="B75:D75"/>
    <mergeCell ref="A76:D76"/>
    <mergeCell ref="A77:E77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A69:C69"/>
    <mergeCell ref="A70:E70"/>
    <mergeCell ref="B59:D59"/>
    <mergeCell ref="B31:D31"/>
    <mergeCell ref="B32:D32"/>
    <mergeCell ref="B33:D33"/>
    <mergeCell ref="B34:D34"/>
    <mergeCell ref="B35:D35"/>
    <mergeCell ref="A36:E36"/>
    <mergeCell ref="A47:C47"/>
    <mergeCell ref="A48:E48"/>
    <mergeCell ref="A56:C56"/>
    <mergeCell ref="A57:E57"/>
    <mergeCell ref="B58:D58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A27:E27"/>
    <mergeCell ref="B28:D28"/>
    <mergeCell ref="B29:D29"/>
    <mergeCell ref="B18:D18"/>
    <mergeCell ref="A7:E7"/>
    <mergeCell ref="A8:E8"/>
    <mergeCell ref="A9:E9"/>
    <mergeCell ref="A10:E10"/>
    <mergeCell ref="B11:D11"/>
    <mergeCell ref="B12:D12"/>
    <mergeCell ref="B13:D13"/>
    <mergeCell ref="B14:D14"/>
    <mergeCell ref="B15:D15"/>
    <mergeCell ref="B16:D16"/>
    <mergeCell ref="B17:D17"/>
    <mergeCell ref="A6:E6"/>
    <mergeCell ref="A1:E1"/>
    <mergeCell ref="A2:E2"/>
    <mergeCell ref="A3:E3"/>
    <mergeCell ref="A4:E4"/>
    <mergeCell ref="A5:E5"/>
  </mergeCells>
  <hyperlinks>
    <hyperlink ref="A1" r:id="rId1"/>
  </hyperlinks>
  <printOptions horizontalCentered="1"/>
  <pageMargins left="0" right="0" top="0" bottom="0" header="0" footer="0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Фасадный камень</vt:lpstr>
      <vt:lpstr>Заборы</vt:lpstr>
      <vt:lpstr>Ступени</vt:lpstr>
      <vt:lpstr>Lg-kirpich.ru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savinih</dc:creator>
  <cp:lastModifiedBy>123</cp:lastModifiedBy>
  <cp:lastPrinted>2015-11-27T07:18:06Z</cp:lastPrinted>
  <dcterms:created xsi:type="dcterms:W3CDTF">2003-06-10T17:38:19Z</dcterms:created>
  <dcterms:modified xsi:type="dcterms:W3CDTF">2015-11-27T15:49:37Z</dcterms:modified>
</cp:coreProperties>
</file>